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AH - HCT)\GFOA\Recovered Files\Documents from the Forum\"/>
    </mc:Choice>
  </mc:AlternateContent>
  <bookViews>
    <workbookView xWindow="-15" yWindow="-15" windowWidth="7650" windowHeight="8115" activeTab="2"/>
  </bookViews>
  <sheets>
    <sheet name="Interest Amounts" sheetId="1" r:id="rId1"/>
    <sheet name="Rates" sheetId="2" r:id="rId2"/>
    <sheet name="MFA Bond Fund" sheetId="3" r:id="rId3"/>
    <sheet name="Sheet2" sheetId="5" r:id="rId4"/>
  </sheets>
  <calcPr calcId="171027"/>
</workbook>
</file>

<file path=xl/calcChain.xml><?xml version="1.0" encoding="utf-8"?>
<calcChain xmlns="http://schemas.openxmlformats.org/spreadsheetml/2006/main">
  <c r="C19" i="2" l="1"/>
  <c r="B19" i="2"/>
  <c r="C23" i="3"/>
  <c r="B18" i="2"/>
  <c r="D11" i="3" l="1"/>
  <c r="D12" i="3"/>
  <c r="D13" i="3"/>
  <c r="D14" i="3"/>
  <c r="D15" i="3"/>
  <c r="D16" i="3"/>
  <c r="D17" i="3"/>
  <c r="D18" i="3"/>
  <c r="D19" i="3"/>
  <c r="D20" i="3"/>
  <c r="D10" i="3"/>
  <c r="E10" i="3" s="1"/>
  <c r="B11" i="2"/>
  <c r="G10" i="2" l="1"/>
  <c r="B10" i="2"/>
  <c r="G11" i="2" l="1"/>
  <c r="G12" i="2"/>
  <c r="G13" i="2"/>
  <c r="G14" i="2"/>
  <c r="G15" i="2"/>
  <c r="G16" i="2"/>
  <c r="G17" i="2"/>
  <c r="G18" i="2"/>
  <c r="G19" i="2"/>
  <c r="G20" i="2"/>
  <c r="C10" i="2"/>
  <c r="C12" i="2"/>
  <c r="C13" i="2"/>
  <c r="B12" i="2"/>
  <c r="C14" i="2" l="1"/>
  <c r="C15" i="2"/>
  <c r="C16" i="2"/>
  <c r="C17" i="2"/>
  <c r="C18" i="2"/>
  <c r="C20" i="2"/>
  <c r="C21" i="2"/>
  <c r="E10" i="2"/>
  <c r="B21" i="1" l="1"/>
  <c r="H19" i="2" l="1"/>
  <c r="D9" i="3"/>
  <c r="E9" i="3" s="1"/>
  <c r="B21" i="3"/>
  <c r="D29" i="3"/>
  <c r="B47" i="3" s="1"/>
  <c r="H10" i="2"/>
  <c r="J10" i="2" s="1"/>
  <c r="I10" i="2" s="1"/>
  <c r="H11" i="2"/>
  <c r="H12" i="2"/>
  <c r="H13" i="2"/>
  <c r="H14" i="2"/>
  <c r="H15" i="2"/>
  <c r="H16" i="2"/>
  <c r="H17" i="2"/>
  <c r="H18" i="2"/>
  <c r="J18" i="2" s="1"/>
  <c r="I18" i="2" s="1"/>
  <c r="H20" i="2"/>
  <c r="G21" i="2"/>
  <c r="H21" i="2"/>
  <c r="D9" i="1"/>
  <c r="H9" i="1"/>
  <c r="D10" i="1"/>
  <c r="H10" i="1"/>
  <c r="D11" i="1"/>
  <c r="H11" i="1"/>
  <c r="D12" i="1"/>
  <c r="D13" i="1"/>
  <c r="D14" i="1"/>
  <c r="D15" i="1"/>
  <c r="D16" i="1"/>
  <c r="D17" i="1"/>
  <c r="D18" i="1"/>
  <c r="D19" i="1"/>
  <c r="D20" i="1"/>
  <c r="C21" i="1"/>
  <c r="I29" i="1"/>
  <c r="J19" i="2"/>
  <c r="I19" i="2" s="1"/>
  <c r="C47" i="3" l="1"/>
  <c r="C30" i="3" s="1"/>
  <c r="J17" i="2"/>
  <c r="I17" i="2" s="1"/>
  <c r="J13" i="2"/>
  <c r="I13" i="2" s="1"/>
  <c r="J16" i="2"/>
  <c r="I16" i="2" s="1"/>
  <c r="J15" i="2"/>
  <c r="I15" i="2" s="1"/>
  <c r="J20" i="2"/>
  <c r="I20" i="2" s="1"/>
  <c r="J10" i="1"/>
  <c r="K10" i="1" s="1"/>
  <c r="J9" i="1"/>
  <c r="J21" i="2"/>
  <c r="I21" i="2" s="1"/>
  <c r="J14" i="2"/>
  <c r="I14" i="2" s="1"/>
  <c r="J11" i="2"/>
  <c r="I11" i="2" s="1"/>
  <c r="B30" i="3"/>
  <c r="D21" i="1"/>
  <c r="J11" i="1"/>
  <c r="K11" i="1" s="1"/>
  <c r="J12" i="2"/>
  <c r="D49" i="1" l="1"/>
  <c r="D30" i="1" s="1"/>
  <c r="K9" i="1"/>
  <c r="I12" i="2"/>
  <c r="I24" i="2" s="1"/>
  <c r="D30" i="3"/>
  <c r="B48" i="3" s="1"/>
  <c r="B31" i="3" s="1"/>
  <c r="D47" i="3"/>
  <c r="F49" i="1"/>
  <c r="F30" i="1" s="1"/>
  <c r="F50" i="1" s="1"/>
  <c r="F31" i="1" s="1"/>
  <c r="F51" i="1" s="1"/>
  <c r="F32" i="1" s="1"/>
  <c r="C49" i="1"/>
  <c r="C30" i="1" s="1"/>
  <c r="C50" i="1" s="1"/>
  <c r="C31" i="1" s="1"/>
  <c r="E49" i="1"/>
  <c r="E30" i="1" s="1"/>
  <c r="E50" i="1" s="1"/>
  <c r="E31" i="1" s="1"/>
  <c r="E51" i="1" s="1"/>
  <c r="E32" i="1" s="1"/>
  <c r="G49" i="1"/>
  <c r="G30" i="1" s="1"/>
  <c r="G50" i="1" s="1"/>
  <c r="G31" i="1" s="1"/>
  <c r="G51" i="1" s="1"/>
  <c r="G32" i="1" s="1"/>
  <c r="B49" i="1"/>
  <c r="D50" i="1"/>
  <c r="D31" i="1" s="1"/>
  <c r="C48" i="3" l="1"/>
  <c r="C31" i="3" s="1"/>
  <c r="D31" i="3" s="1"/>
  <c r="C49" i="3" s="1"/>
  <c r="C32" i="3" s="1"/>
  <c r="I49" i="1"/>
  <c r="J49" i="1" s="1"/>
  <c r="K49" i="1" s="1"/>
  <c r="B30" i="1"/>
  <c r="B50" i="1" s="1"/>
  <c r="D51" i="1"/>
  <c r="D32" i="1" s="1"/>
  <c r="C51" i="1"/>
  <c r="D48" i="3" l="1"/>
  <c r="E48" i="3" s="1"/>
  <c r="I30" i="1"/>
  <c r="B49" i="3"/>
  <c r="B31" i="1"/>
  <c r="I50" i="1"/>
  <c r="J50" i="1" s="1"/>
  <c r="K50" i="1" s="1"/>
  <c r="C32" i="1"/>
  <c r="D49" i="3" l="1"/>
  <c r="E49" i="3" s="1"/>
  <c r="B32" i="3"/>
  <c r="B51" i="1"/>
  <c r="I51" i="1" s="1"/>
  <c r="J51" i="1" s="1"/>
  <c r="K51" i="1" s="1"/>
  <c r="I31" i="1"/>
  <c r="D32" i="3" l="1"/>
  <c r="B32" i="1"/>
  <c r="I32" i="1" l="1"/>
  <c r="E11" i="2"/>
  <c r="D11" i="2" s="1"/>
  <c r="B50" i="3"/>
  <c r="C50" i="3"/>
  <c r="C33" i="3" s="1"/>
  <c r="D50" i="3" l="1"/>
  <c r="E50" i="3" s="1"/>
  <c r="B33" i="3"/>
  <c r="D33" i="3" l="1"/>
  <c r="C51" i="3" s="1"/>
  <c r="C34" i="3" s="1"/>
  <c r="B51" i="3" l="1"/>
  <c r="B34" i="3" l="1"/>
  <c r="D51" i="3"/>
  <c r="E51" i="3" s="1"/>
  <c r="D34" i="3" l="1"/>
  <c r="B52" i="3" l="1"/>
  <c r="C52" i="3"/>
  <c r="C35" i="3" s="1"/>
  <c r="D52" i="3" l="1"/>
  <c r="E52" i="3" s="1"/>
  <c r="B35" i="3"/>
  <c r="D35" i="3" l="1"/>
  <c r="B53" i="3" l="1"/>
  <c r="C53" i="3"/>
  <c r="C36" i="3" s="1"/>
  <c r="D53" i="3" l="1"/>
  <c r="E53" i="3" s="1"/>
  <c r="B36" i="3"/>
  <c r="D36" i="3" l="1"/>
  <c r="C54" i="3" s="1"/>
  <c r="C37" i="3" s="1"/>
  <c r="B54" i="3" l="1"/>
  <c r="B37" i="3" s="1"/>
  <c r="D54" i="3" l="1"/>
  <c r="E54" i="3" s="1"/>
  <c r="D37" i="3"/>
  <c r="B55" i="3" l="1"/>
  <c r="B38" i="3" s="1"/>
  <c r="C55" i="3"/>
  <c r="C38" i="3" s="1"/>
  <c r="D38" i="3" l="1"/>
  <c r="D55" i="3"/>
  <c r="B56" i="3" l="1"/>
  <c r="C56" i="3"/>
  <c r="E55" i="3"/>
  <c r="D56" i="3" l="1"/>
  <c r="C39" i="3"/>
  <c r="B39" i="3" l="1"/>
  <c r="D39" i="3" l="1"/>
  <c r="E56" i="3"/>
  <c r="B57" i="3" l="1"/>
  <c r="C57" i="3"/>
  <c r="C40" i="3" s="1"/>
  <c r="D57" i="3" l="1"/>
  <c r="B40" i="3"/>
  <c r="D40" i="3" l="1"/>
  <c r="C58" i="3" s="1"/>
  <c r="C41" i="3" s="1"/>
  <c r="E57" i="3"/>
  <c r="C59" i="3" l="1"/>
  <c r="B58" i="3"/>
  <c r="D58" i="3" l="1"/>
  <c r="B59" i="3"/>
  <c r="B41" i="3"/>
  <c r="D41" i="3" s="1"/>
  <c r="D59" i="3" l="1"/>
  <c r="E58" i="3"/>
  <c r="E12" i="2" l="1"/>
  <c r="D12" i="2" s="1"/>
  <c r="H19" i="1"/>
  <c r="J19" i="1" s="1"/>
  <c r="B14" i="2"/>
  <c r="E14" i="2" s="1"/>
  <c r="D14" i="2" s="1"/>
  <c r="H13" i="1"/>
  <c r="J13" i="1" s="1"/>
  <c r="K13" i="1" s="1"/>
  <c r="E19" i="2"/>
  <c r="D19" i="2" s="1"/>
  <c r="H18" i="1"/>
  <c r="J18" i="1" s="1"/>
  <c r="K18" i="1" s="1"/>
  <c r="B16" i="2"/>
  <c r="E16" i="2" s="1"/>
  <c r="D16" i="2" s="1"/>
  <c r="H15" i="1"/>
  <c r="J15" i="1" s="1"/>
  <c r="K15" i="1" s="1"/>
  <c r="B17" i="2"/>
  <c r="E17" i="2" s="1"/>
  <c r="D17" i="2" s="1"/>
  <c r="H16" i="1"/>
  <c r="J16" i="1" s="1"/>
  <c r="K16" i="1" s="1"/>
  <c r="H20" i="1"/>
  <c r="J20" i="1" s="1"/>
  <c r="H60" i="1" s="1"/>
  <c r="H17" i="1"/>
  <c r="J17" i="1" s="1"/>
  <c r="K17" i="1" s="1"/>
  <c r="B20" i="2"/>
  <c r="E20" i="2" s="1"/>
  <c r="D20" i="2" s="1"/>
  <c r="B21" i="2"/>
  <c r="E21" i="2"/>
  <c r="D21" i="2" s="1"/>
  <c r="B15" i="2"/>
  <c r="E15" i="2" s="1"/>
  <c r="D15" i="2" s="1"/>
  <c r="H14" i="1"/>
  <c r="J14" i="1" s="1"/>
  <c r="K14" i="1" s="1"/>
  <c r="E18" i="2"/>
  <c r="D18" i="2" s="1"/>
  <c r="B13" i="2"/>
  <c r="E13" i="2" s="1"/>
  <c r="D13" i="2" s="1"/>
  <c r="H12" i="1"/>
  <c r="K19" i="1" l="1"/>
  <c r="H59" i="1"/>
  <c r="K20" i="1"/>
  <c r="H22" i="1"/>
  <c r="J12" i="1"/>
  <c r="K12" i="1" s="1"/>
  <c r="D24" i="2"/>
  <c r="C52" i="1"/>
  <c r="G52" i="1"/>
  <c r="D52" i="1"/>
  <c r="H41" i="1" l="1"/>
  <c r="H61" i="1"/>
  <c r="E52" i="1"/>
  <c r="E33" i="1" s="1"/>
  <c r="E53" i="1" s="1"/>
  <c r="E34" i="1" s="1"/>
  <c r="E54" i="1" s="1"/>
  <c r="E35" i="1" s="1"/>
  <c r="F52" i="1"/>
  <c r="F33" i="1" s="1"/>
  <c r="F53" i="1" s="1"/>
  <c r="F34" i="1" s="1"/>
  <c r="B52" i="1"/>
  <c r="B33" i="1" s="1"/>
  <c r="B53" i="1" s="1"/>
  <c r="B34" i="1" s="1"/>
  <c r="B54" i="1" s="1"/>
  <c r="C33" i="1"/>
  <c r="D33" i="1"/>
  <c r="G33" i="1"/>
  <c r="I52" i="1" l="1"/>
  <c r="J52" i="1" s="1"/>
  <c r="C53" i="1"/>
  <c r="I33" i="1"/>
  <c r="F54" i="1"/>
  <c r="F35" i="1" s="1"/>
  <c r="D53" i="1"/>
  <c r="B35" i="1"/>
  <c r="G53" i="1"/>
  <c r="G34" i="1" s="1"/>
  <c r="G54" i="1" l="1"/>
  <c r="G35" i="1" s="1"/>
  <c r="I53" i="1"/>
  <c r="C34" i="1"/>
  <c r="K52" i="1"/>
  <c r="B55" i="1"/>
  <c r="B36" i="1" s="1"/>
  <c r="D34" i="1"/>
  <c r="E55" i="1"/>
  <c r="E36" i="1" s="1"/>
  <c r="B56" i="1" l="1"/>
  <c r="B37" i="1" s="1"/>
  <c r="D54" i="1"/>
  <c r="D35" i="1" s="1"/>
  <c r="E56" i="1"/>
  <c r="E37" i="1" s="1"/>
  <c r="C54" i="1"/>
  <c r="I34" i="1"/>
  <c r="J53" i="1"/>
  <c r="K53" i="1" s="1"/>
  <c r="F55" i="1"/>
  <c r="F36" i="1" s="1"/>
  <c r="G55" i="1"/>
  <c r="G36" i="1" s="1"/>
  <c r="D55" i="1" l="1"/>
  <c r="D36" i="1" s="1"/>
  <c r="I54" i="1"/>
  <c r="E57" i="1"/>
  <c r="E38" i="1" s="1"/>
  <c r="C35" i="1"/>
  <c r="B57" i="1"/>
  <c r="F56" i="1"/>
  <c r="F37" i="1" s="1"/>
  <c r="G56" i="1"/>
  <c r="G37" i="1" s="1"/>
  <c r="E58" i="1" l="1"/>
  <c r="E39" i="1" s="1"/>
  <c r="G57" i="1"/>
  <c r="G38" i="1" s="1"/>
  <c r="C55" i="1"/>
  <c r="C36" i="1" s="1"/>
  <c r="I35" i="1"/>
  <c r="D56" i="1"/>
  <c r="D37" i="1" s="1"/>
  <c r="F57" i="1"/>
  <c r="F38" i="1" s="1"/>
  <c r="J54" i="1"/>
  <c r="K54" i="1" s="1"/>
  <c r="B38" i="1"/>
  <c r="G58" i="1" l="1"/>
  <c r="G39" i="1"/>
  <c r="F58" i="1"/>
  <c r="F39" i="1" s="1"/>
  <c r="I55" i="1"/>
  <c r="C56" i="1"/>
  <c r="I56" i="1" s="1"/>
  <c r="I36" i="1"/>
  <c r="E59" i="1"/>
  <c r="E40" i="1" s="1"/>
  <c r="E60" i="1" s="1"/>
  <c r="D57" i="1"/>
  <c r="D38" i="1" s="1"/>
  <c r="B58" i="1"/>
  <c r="G59" i="1" l="1"/>
  <c r="G40" i="1" s="1"/>
  <c r="G60" i="1" s="1"/>
  <c r="G41" i="1" s="1"/>
  <c r="E61" i="1"/>
  <c r="D58" i="1"/>
  <c r="D39" i="1" s="1"/>
  <c r="F59" i="1"/>
  <c r="F40" i="1" s="1"/>
  <c r="F60" i="1" s="1"/>
  <c r="J56" i="1"/>
  <c r="K56" i="1" s="1"/>
  <c r="J55" i="1"/>
  <c r="K55" i="1" s="1"/>
  <c r="B39" i="1"/>
  <c r="C37" i="1"/>
  <c r="I37" i="1" l="1"/>
  <c r="G61" i="1"/>
  <c r="D59" i="1"/>
  <c r="D40" i="1" s="1"/>
  <c r="D60" i="1" s="1"/>
  <c r="F61" i="1"/>
  <c r="C57" i="1"/>
  <c r="I57" i="1" s="1"/>
  <c r="B59" i="1"/>
  <c r="B40" i="1" s="1"/>
  <c r="E41" i="1"/>
  <c r="C38" i="1" l="1"/>
  <c r="F41" i="1"/>
  <c r="B60" i="1"/>
  <c r="D61" i="1"/>
  <c r="J57" i="1"/>
  <c r="K57" i="1" s="1"/>
  <c r="B41" i="1" l="1"/>
  <c r="C58" i="1"/>
  <c r="I58" i="1" s="1"/>
  <c r="D41" i="1"/>
  <c r="B61" i="1"/>
  <c r="I38" i="1"/>
  <c r="C39" i="1" l="1"/>
  <c r="J58" i="1"/>
  <c r="K58" i="1" s="1"/>
  <c r="C59" i="1" l="1"/>
  <c r="I59" i="1" s="1"/>
  <c r="I39" i="1"/>
  <c r="C40" i="1" l="1"/>
  <c r="C60" i="1" s="1"/>
  <c r="J59" i="1"/>
  <c r="K59" i="1" s="1"/>
  <c r="C41" i="1" l="1"/>
  <c r="I41" i="1" s="1"/>
  <c r="I60" i="1"/>
  <c r="I40" i="1"/>
  <c r="C61" i="1"/>
  <c r="J60" i="1" l="1"/>
  <c r="J61" i="1" s="1"/>
  <c r="I61" i="1"/>
  <c r="K60" i="1" l="1"/>
  <c r="K61" i="1" s="1"/>
  <c r="E18" i="3" l="1"/>
  <c r="E19" i="3"/>
  <c r="E14" i="3"/>
  <c r="E13" i="3"/>
  <c r="E16" i="3"/>
  <c r="E12" i="3"/>
  <c r="E11" i="3"/>
  <c r="E15" i="3"/>
  <c r="E20" i="3"/>
  <c r="E17" i="3"/>
</calcChain>
</file>

<file path=xl/comments1.xml><?xml version="1.0" encoding="utf-8"?>
<comments xmlns="http://schemas.openxmlformats.org/spreadsheetml/2006/main">
  <authors>
    <author>charlette</author>
    <author>mdeweerdt</author>
    <author>Melany de Weerdt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charlette:</t>
        </r>
        <r>
          <rPr>
            <sz val="8"/>
            <color indexed="81"/>
            <rFont val="Tahoma"/>
            <family val="2"/>
          </rPr>
          <t xml:space="preserve">
Go online to acct stmt.  Add all the ending balances and divide by # of entries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</rPr>
          <t>mdeweerdt:</t>
        </r>
        <r>
          <rPr>
            <sz val="8"/>
            <color indexed="81"/>
            <rFont val="Tahoma"/>
            <family val="2"/>
          </rPr>
          <t xml:space="preserve">
Scotiabank term deposit payout interest of $1.64; money was held during L/C cancellation process</t>
        </r>
      </text>
    </comment>
    <comment ref="D36" authorId="2" shapeId="0">
      <text>
        <r>
          <rPr>
            <b/>
            <sz val="9"/>
            <color indexed="81"/>
            <rFont val="Tahoma"/>
            <family val="2"/>
          </rPr>
          <t>Melany de Weerdt:</t>
        </r>
        <r>
          <rPr>
            <sz val="9"/>
            <color indexed="81"/>
            <rFont val="Tahoma"/>
            <family val="2"/>
          </rPr>
          <t xml:space="preserve">
$266,700 put in July 31
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Melany de Weerdt:</t>
        </r>
        <r>
          <rPr>
            <sz val="9"/>
            <color indexed="81"/>
            <rFont val="Tahoma"/>
            <family val="2"/>
          </rPr>
          <t xml:space="preserve">
$39,252 put in July 31
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Melany de Weerdt:</t>
        </r>
        <r>
          <rPr>
            <sz val="9"/>
            <color indexed="81"/>
            <rFont val="Tahoma"/>
            <family val="2"/>
          </rPr>
          <t xml:space="preserve">
$95,430 put in July 31
</t>
        </r>
      </text>
    </comment>
    <comment ref="G41" authorId="2" shapeId="0">
      <text>
        <r>
          <rPr>
            <b/>
            <sz val="9"/>
            <color indexed="81"/>
            <rFont val="Tahoma"/>
            <family val="2"/>
          </rPr>
          <t>Melany de Weerdt:</t>
        </r>
        <r>
          <rPr>
            <sz val="9"/>
            <color indexed="81"/>
            <rFont val="Tahoma"/>
            <family val="2"/>
          </rPr>
          <t xml:space="preserve">
Dec cont'n included in budget amendment for 2014
</t>
        </r>
      </text>
    </comment>
    <comment ref="H41" authorId="2" shapeId="0">
      <text>
        <r>
          <rPr>
            <b/>
            <sz val="9"/>
            <color indexed="81"/>
            <rFont val="Tahoma"/>
            <family val="2"/>
          </rPr>
          <t>Melany de Weerdt:</t>
        </r>
        <r>
          <rPr>
            <sz val="9"/>
            <color indexed="81"/>
            <rFont val="Tahoma"/>
            <family val="2"/>
          </rPr>
          <t xml:space="preserve">
Dec cont'n included in Budget amendment for 2014
</t>
        </r>
      </text>
    </comment>
    <comment ref="I53" authorId="1" shapeId="0">
      <text>
        <r>
          <rPr>
            <b/>
            <sz val="8"/>
            <color indexed="81"/>
            <rFont val="Tahoma"/>
            <family val="2"/>
          </rPr>
          <t>mdeweerdt:</t>
        </r>
        <r>
          <rPr>
            <sz val="8"/>
            <color indexed="81"/>
            <rFont val="Tahoma"/>
            <family val="2"/>
          </rPr>
          <t xml:space="preserve">
Adjusted interest allocation after correcting average balances.</t>
        </r>
      </text>
    </comment>
  </commentList>
</comments>
</file>

<file path=xl/sharedStrings.xml><?xml version="1.0" encoding="utf-8"?>
<sst xmlns="http://schemas.openxmlformats.org/spreadsheetml/2006/main" count="219" uniqueCount="79">
  <si>
    <t>DISTRICT OF TAYLOR</t>
  </si>
  <si>
    <t>MFA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</si>
  <si>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</si>
  <si>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</si>
  <si>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</si>
  <si>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</si>
  <si>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</si>
  <si>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</si>
  <si>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</si>
  <si>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</si>
  <si>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</si>
  <si>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</si>
  <si>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</si>
  <si>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</si>
  <si>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</si>
  <si>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Tax Sale </t>
  </si>
  <si>
    <t xml:space="preserve">Sale of </t>
  </si>
  <si>
    <t>Lots</t>
  </si>
  <si>
    <t>Equipment</t>
  </si>
  <si>
    <t>Replacement</t>
  </si>
  <si>
    <t>Building</t>
  </si>
  <si>
    <t>Appeal</t>
  </si>
  <si>
    <t>Retirement</t>
  </si>
  <si>
    <t>Water</t>
  </si>
  <si>
    <t>Infrastructure</t>
  </si>
  <si>
    <t>Interest Allocation:</t>
  </si>
  <si>
    <t>TOTAL</t>
  </si>
  <si>
    <t>Rate</t>
  </si>
  <si>
    <t>Combined</t>
  </si>
  <si>
    <t>Effective</t>
  </si>
  <si>
    <t>Residual</t>
  </si>
  <si>
    <t>Interest</t>
  </si>
  <si>
    <t>for General</t>
  </si>
  <si>
    <t>Operations</t>
  </si>
  <si>
    <t>GRAND</t>
  </si>
  <si>
    <t>Beginning Balances each Month:</t>
  </si>
  <si>
    <t>RESERVE</t>
  </si>
  <si>
    <t>Monthly</t>
  </si>
  <si>
    <t>G/L</t>
  </si>
  <si>
    <t>725-5000</t>
  </si>
  <si>
    <t>724-5000</t>
  </si>
  <si>
    <t>728-5000</t>
  </si>
  <si>
    <t>727-5000</t>
  </si>
  <si>
    <t>723-5000</t>
  </si>
  <si>
    <t>722-5000</t>
  </si>
  <si>
    <t>580-2000</t>
  </si>
  <si>
    <t>Cr</t>
  </si>
  <si>
    <t>Dr</t>
  </si>
  <si>
    <t>141-3302</t>
  </si>
  <si>
    <t>141-3300</t>
  </si>
  <si>
    <t>Interest Summary:</t>
  </si>
  <si>
    <t>Actual Interest Recevied</t>
  </si>
  <si>
    <t>Equivalent</t>
  </si>
  <si>
    <t>Annual</t>
  </si>
  <si>
    <t>Yield</t>
  </si>
  <si>
    <t>201-2490</t>
  </si>
  <si>
    <t>Only if</t>
  </si>
  <si>
    <t>amount is</t>
  </si>
  <si>
    <t>negative</t>
  </si>
  <si>
    <t>Balance</t>
  </si>
  <si>
    <t>Amount</t>
  </si>
  <si>
    <t>Individual Investment Rate Summary:</t>
  </si>
  <si>
    <t>Sewer</t>
  </si>
  <si>
    <t>680-2000</t>
  </si>
  <si>
    <t>Average Investment Balances</t>
  </si>
  <si>
    <t>Average</t>
  </si>
  <si>
    <t>Money Market</t>
  </si>
  <si>
    <t>Earned</t>
  </si>
  <si>
    <t>Assess</t>
  </si>
  <si>
    <t>Debt</t>
  </si>
  <si>
    <t>MFA Bond Fund (Assessment Appeal &amp; Debt Retirement)</t>
  </si>
  <si>
    <t>Final</t>
  </si>
  <si>
    <t>NPSCU</t>
  </si>
  <si>
    <t>Closing</t>
  </si>
  <si>
    <t>Climate</t>
  </si>
  <si>
    <t>Action</t>
  </si>
  <si>
    <t xml:space="preserve">Climate </t>
  </si>
  <si>
    <t>2014 INVESTMENT INTEREST ALLOCATION SCHEDULE</t>
  </si>
  <si>
    <t>726-500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</si>
</sst>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.0_);_(* \(#,##0.0\);_(* &quot;-&quot;??_);_(@_)"/>
  </numFmts>
  <fonts count="14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2" xfId="0" applyNumberForma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0" xfId="0" applyNumberFormat="1"/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0" borderId="0" xfId="0" quotePrefix="1" applyNumberFormat="1" applyAlignment="1">
      <alignment horizontal="center"/>
    </xf>
    <xf numFmtId="43" fontId="0" fillId="0" borderId="0" xfId="0" applyNumberFormat="1" applyBorder="1"/>
    <xf numFmtId="43" fontId="0" fillId="0" borderId="0" xfId="0" quotePrefix="1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6" xfId="0" applyBorder="1" applyAlignment="1">
      <alignment horizontal="center"/>
    </xf>
    <xf numFmtId="164" fontId="0" fillId="0" borderId="0" xfId="0" applyNumberFormat="1"/>
    <xf numFmtId="43" fontId="0" fillId="0" borderId="7" xfId="0" quotePrefix="1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43" fontId="0" fillId="0" borderId="8" xfId="0" quotePrefix="1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0" fillId="0" borderId="10" xfId="0" applyNumberFormat="1" applyBorder="1"/>
    <xf numFmtId="43" fontId="0" fillId="0" borderId="1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/>
    <xf numFmtId="41" fontId="0" fillId="0" borderId="0" xfId="0" applyNumberFormat="1" applyBorder="1"/>
    <xf numFmtId="41" fontId="0" fillId="0" borderId="0" xfId="0" applyNumberFormat="1"/>
    <xf numFmtId="164" fontId="0" fillId="0" borderId="0" xfId="0" quotePrefix="1" applyNumberFormat="1" applyBorder="1" applyAlignment="1">
      <alignment horizontal="center"/>
    </xf>
    <xf numFmtId="0" fontId="6" fillId="0" borderId="0" xfId="0" applyFont="1"/>
    <xf numFmtId="4" fontId="0" fillId="0" borderId="0" xfId="0" applyNumberFormat="1"/>
    <xf numFmtId="4" fontId="0" fillId="0" borderId="2" xfId="0" applyNumberFormat="1" applyBorder="1"/>
    <xf numFmtId="165" fontId="0" fillId="0" borderId="0" xfId="0" applyNumberFormat="1"/>
    <xf numFmtId="0" fontId="9" fillId="0" borderId="0" xfId="0" applyFont="1"/>
    <xf numFmtId="10" fontId="10" fillId="0" borderId="0" xfId="0" applyNumberFormat="1" applyFont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1" fontId="11" fillId="0" borderId="0" xfId="0" applyNumberFormat="1" applyFont="1"/>
    <xf numFmtId="43" fontId="0" fillId="0" borderId="0" xfId="0" applyNumberFormat="1" applyFill="1"/>
    <xf numFmtId="41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topLeftCell="A25" workbookViewId="0">
      <selection activeCell="L37" sqref="L37"/>
    </sheetView>
  </sheetViews>
  <sheetFormatPr defaultRowHeight="12.75" x14ac:dyDescent="0.2"/>
  <cols>
    <col min="2" max="2" width="11.7109375" customWidth="1"/>
    <col min="3" max="3" width="14" customWidth="1"/>
    <col min="4" max="5" width="11.7109375" customWidth="1"/>
    <col min="6" max="6" width="15.28515625" customWidth="1"/>
    <col min="7" max="7" width="12.7109375" customWidth="1"/>
    <col min="8" max="8" width="11" customWidth="1"/>
    <col min="9" max="9" width="12.85546875" customWidth="1"/>
    <col min="10" max="10" width="13.140625" customWidth="1"/>
    <col min="11" max="11" width="11.85546875" customWidth="1"/>
    <col min="12" max="12" width="12.28515625" customWidth="1"/>
  </cols>
  <sheetData>
    <row r="1" spans="1:11" ht="18" x14ac:dyDescent="0.25">
      <c r="A1" s="16" t="s">
        <v>0</v>
      </c>
    </row>
    <row r="2" spans="1:11" ht="15" x14ac:dyDescent="0.25">
      <c r="A2" s="17" t="s">
        <v>77</v>
      </c>
    </row>
    <row r="3" spans="1:11" ht="13.5" thickBot="1" x14ac:dyDescent="0.25"/>
    <row r="4" spans="1:11" x14ac:dyDescent="0.2">
      <c r="A4" s="4" t="s">
        <v>50</v>
      </c>
      <c r="J4" s="18" t="s">
        <v>29</v>
      </c>
    </row>
    <row r="5" spans="1:11" x14ac:dyDescent="0.2">
      <c r="A5" s="4"/>
      <c r="J5" s="19"/>
    </row>
    <row r="6" spans="1:11" x14ac:dyDescent="0.2">
      <c r="A6" s="4"/>
      <c r="B6" s="53" t="s">
        <v>51</v>
      </c>
      <c r="C6" s="53"/>
      <c r="D6" s="53"/>
      <c r="F6" s="53" t="s">
        <v>64</v>
      </c>
      <c r="G6" s="53"/>
      <c r="H6" s="53"/>
      <c r="I6" s="5"/>
      <c r="J6" s="19" t="s">
        <v>37</v>
      </c>
      <c r="K6" s="21" t="s">
        <v>52</v>
      </c>
    </row>
    <row r="7" spans="1:11" x14ac:dyDescent="0.2">
      <c r="C7" s="21" t="s">
        <v>1</v>
      </c>
      <c r="F7" s="5"/>
      <c r="G7" s="5" t="s">
        <v>1</v>
      </c>
      <c r="H7" s="5"/>
      <c r="I7" s="5"/>
      <c r="J7" s="19" t="s">
        <v>28</v>
      </c>
      <c r="K7" s="21" t="s">
        <v>53</v>
      </c>
    </row>
    <row r="8" spans="1:11" x14ac:dyDescent="0.2">
      <c r="B8" s="45" t="s">
        <v>72</v>
      </c>
      <c r="C8" s="1" t="s">
        <v>66</v>
      </c>
      <c r="D8" s="1" t="s">
        <v>2</v>
      </c>
      <c r="F8" s="46" t="s">
        <v>72</v>
      </c>
      <c r="G8" s="8" t="s">
        <v>66</v>
      </c>
      <c r="H8" s="8" t="s">
        <v>2</v>
      </c>
      <c r="I8" s="7"/>
      <c r="J8" s="20" t="s">
        <v>54</v>
      </c>
      <c r="K8" s="23" t="s">
        <v>54</v>
      </c>
    </row>
    <row r="9" spans="1:11" x14ac:dyDescent="0.2">
      <c r="A9" t="s">
        <v>3</v>
      </c>
      <c r="B9" s="2">
        <v>6724.6</v>
      </c>
      <c r="C9" s="2">
        <v>883.79</v>
      </c>
      <c r="D9" s="2">
        <f>+B9+C9</f>
        <v>7608.39</v>
      </c>
      <c r="E9" s="9"/>
      <c r="F9" s="50">
        <v>5977422.2199999997</v>
      </c>
      <c r="G9" s="50">
        <v>957540.08</v>
      </c>
      <c r="H9" s="36">
        <f>+F9+G9</f>
        <v>6934962.2999999998</v>
      </c>
      <c r="I9" s="2"/>
      <c r="J9" s="22">
        <f t="shared" ref="J9:J20" si="0">(+D9/H9)</f>
        <v>1.0971061803753425E-3</v>
      </c>
      <c r="K9" s="24">
        <f>+J9/31*365</f>
        <v>1.2917540510870967E-2</v>
      </c>
    </row>
    <row r="10" spans="1:11" x14ac:dyDescent="0.2">
      <c r="A10" t="s">
        <v>4</v>
      </c>
      <c r="B10" s="2">
        <v>5765.9</v>
      </c>
      <c r="C10" s="2">
        <v>793.71</v>
      </c>
      <c r="D10" s="2">
        <f t="shared" ref="D10:D20" si="1">+B10+C10</f>
        <v>6559.61</v>
      </c>
      <c r="E10" s="9"/>
      <c r="F10" s="50">
        <v>5567601.8499999996</v>
      </c>
      <c r="G10" s="50">
        <v>958373.95</v>
      </c>
      <c r="H10" s="36">
        <f t="shared" ref="H10:H20" si="2">+F10+G10</f>
        <v>6525975.7999999998</v>
      </c>
      <c r="I10" s="2"/>
      <c r="J10" s="22">
        <f t="shared" si="0"/>
        <v>1.0051538959123937E-3</v>
      </c>
      <c r="K10" s="24">
        <f>+J10/28*365</f>
        <v>1.3102899000286562E-2</v>
      </c>
    </row>
    <row r="11" spans="1:11" x14ac:dyDescent="0.2">
      <c r="A11" t="s">
        <v>5</v>
      </c>
      <c r="B11" s="2">
        <v>6188.91</v>
      </c>
      <c r="C11" s="2">
        <v>877.31</v>
      </c>
      <c r="D11" s="2">
        <f t="shared" si="1"/>
        <v>7066.2199999999993</v>
      </c>
      <c r="E11" s="9"/>
      <c r="F11" s="50">
        <v>5397735.1299999999</v>
      </c>
      <c r="G11" s="50">
        <v>959191.49</v>
      </c>
      <c r="H11" s="36">
        <f t="shared" si="2"/>
        <v>6356926.6200000001</v>
      </c>
      <c r="I11" s="2"/>
      <c r="J11" s="22">
        <f t="shared" si="0"/>
        <v>1.1115780348586121E-3</v>
      </c>
      <c r="K11" s="24">
        <f>+J11/31*365</f>
        <v>1.3087934926561079E-2</v>
      </c>
    </row>
    <row r="12" spans="1:11" x14ac:dyDescent="0.2">
      <c r="A12" t="s">
        <v>6</v>
      </c>
      <c r="B12" s="2">
        <v>5615.75</v>
      </c>
      <c r="C12" s="2">
        <v>857.57</v>
      </c>
      <c r="D12" s="2">
        <f t="shared" si="1"/>
        <v>6473.32</v>
      </c>
      <c r="E12" s="9"/>
      <c r="F12" s="50">
        <v>5061108.0199999996</v>
      </c>
      <c r="G12" s="50">
        <v>960043.84</v>
      </c>
      <c r="H12" s="36">
        <f t="shared" si="2"/>
        <v>6021151.8599999994</v>
      </c>
      <c r="I12" s="2"/>
      <c r="J12" s="22">
        <f t="shared" si="0"/>
        <v>1.0750966178089388E-3</v>
      </c>
      <c r="K12" s="24">
        <f>+J12/30*365</f>
        <v>1.308034218334209E-2</v>
      </c>
    </row>
    <row r="13" spans="1:11" x14ac:dyDescent="0.2">
      <c r="A13" t="s">
        <v>7</v>
      </c>
      <c r="B13" s="2">
        <v>6874.52</v>
      </c>
      <c r="C13" s="2">
        <v>879.58</v>
      </c>
      <c r="D13" s="2">
        <f t="shared" si="1"/>
        <v>7754.1</v>
      </c>
      <c r="E13" s="9"/>
      <c r="F13" s="50">
        <v>5995698.4500000002</v>
      </c>
      <c r="G13" s="50">
        <v>960921.91</v>
      </c>
      <c r="H13" s="36">
        <f t="shared" si="2"/>
        <v>6956620.3600000003</v>
      </c>
      <c r="I13" s="2"/>
      <c r="J13" s="22">
        <f t="shared" si="0"/>
        <v>1.1146360730830509E-3</v>
      </c>
      <c r="K13" s="24">
        <f>+J13/31*365</f>
        <v>1.3123940860493987E-2</v>
      </c>
    </row>
    <row r="14" spans="1:11" x14ac:dyDescent="0.2">
      <c r="A14" t="s">
        <v>8</v>
      </c>
      <c r="B14" s="2">
        <v>7293.79</v>
      </c>
      <c r="C14" s="2">
        <v>858.16</v>
      </c>
      <c r="D14" s="2">
        <f t="shared" si="1"/>
        <v>8151.95</v>
      </c>
      <c r="E14" s="9"/>
      <c r="F14" s="50">
        <v>6361370.0099999998</v>
      </c>
      <c r="G14" s="50">
        <v>961783.46</v>
      </c>
      <c r="H14" s="36">
        <f t="shared" si="2"/>
        <v>7323153.4699999997</v>
      </c>
      <c r="I14" s="2"/>
      <c r="J14" s="22">
        <f t="shared" si="0"/>
        <v>1.1131748137459148E-3</v>
      </c>
      <c r="K14" s="24">
        <f>+J14/30*365</f>
        <v>1.3543626900575296E-2</v>
      </c>
    </row>
    <row r="15" spans="1:11" ht="15" x14ac:dyDescent="0.25">
      <c r="A15" t="s">
        <v>9</v>
      </c>
      <c r="B15" s="2">
        <v>11007.79</v>
      </c>
      <c r="C15" s="2">
        <v>877.75</v>
      </c>
      <c r="D15" s="2">
        <f t="shared" si="1"/>
        <v>11885.54</v>
      </c>
      <c r="E15" s="43"/>
      <c r="F15" s="50">
        <v>9600581.4800000004</v>
      </c>
      <c r="G15" s="50">
        <v>962678.84</v>
      </c>
      <c r="H15" s="36">
        <f t="shared" si="2"/>
        <v>10563260.32</v>
      </c>
      <c r="I15" s="2"/>
      <c r="J15" s="22">
        <f t="shared" si="0"/>
        <v>1.1251772312660378E-3</v>
      </c>
      <c r="K15" s="24">
        <f>+J15/31*365</f>
        <v>1.3248054497164638E-2</v>
      </c>
    </row>
    <row r="16" spans="1:11" x14ac:dyDescent="0.2">
      <c r="A16" t="s">
        <v>10</v>
      </c>
      <c r="B16" s="2">
        <v>10467.82</v>
      </c>
      <c r="C16" s="2">
        <v>874.64</v>
      </c>
      <c r="D16" s="2">
        <f t="shared" si="1"/>
        <v>11342.46</v>
      </c>
      <c r="E16" s="9"/>
      <c r="F16" s="50">
        <v>9129639.9000000004</v>
      </c>
      <c r="G16" s="50">
        <v>963548.04</v>
      </c>
      <c r="H16" s="36">
        <f t="shared" si="2"/>
        <v>10093187.940000001</v>
      </c>
      <c r="I16" s="2"/>
      <c r="J16" s="22">
        <f t="shared" si="0"/>
        <v>1.1237737836079567E-3</v>
      </c>
      <c r="K16" s="24">
        <f>+J16/31*365</f>
        <v>1.3231530032803361E-2</v>
      </c>
    </row>
    <row r="17" spans="1:12" x14ac:dyDescent="0.2">
      <c r="A17" t="s">
        <v>11</v>
      </c>
      <c r="B17" s="2">
        <v>9937.4599999999991</v>
      </c>
      <c r="C17" s="2">
        <v>852.67</v>
      </c>
      <c r="D17" s="2">
        <f t="shared" si="1"/>
        <v>10790.13</v>
      </c>
      <c r="E17" s="9"/>
      <c r="F17" s="50">
        <v>8955982.4700000007</v>
      </c>
      <c r="G17" s="50">
        <v>964401.03</v>
      </c>
      <c r="H17" s="36">
        <f t="shared" si="2"/>
        <v>9920383.5</v>
      </c>
      <c r="I17" s="2"/>
      <c r="J17" s="22">
        <f t="shared" si="0"/>
        <v>1.0876726691059877E-3</v>
      </c>
      <c r="K17" s="24">
        <f>+J17/30*365</f>
        <v>1.3233350807456183E-2</v>
      </c>
    </row>
    <row r="18" spans="1:12" x14ac:dyDescent="0.2">
      <c r="A18" t="s">
        <v>12</v>
      </c>
      <c r="B18" s="2">
        <v>9894.9</v>
      </c>
      <c r="C18" s="2">
        <v>899.77</v>
      </c>
      <c r="D18" s="2">
        <f t="shared" si="1"/>
        <v>10794.67</v>
      </c>
      <c r="E18" s="9"/>
      <c r="F18" s="50">
        <v>8917625.9299999997</v>
      </c>
      <c r="G18" s="50">
        <v>965284.7</v>
      </c>
      <c r="H18" s="36">
        <f t="shared" si="2"/>
        <v>9882910.629999999</v>
      </c>
      <c r="I18" s="2"/>
      <c r="J18" s="22">
        <f>(+D18/H18)</f>
        <v>1.0922561585483043E-3</v>
      </c>
      <c r="K18" s="24">
        <f>+J18/31*365</f>
        <v>1.2860435415165518E-2</v>
      </c>
    </row>
    <row r="19" spans="1:12" x14ac:dyDescent="0.2">
      <c r="A19" t="s">
        <v>13</v>
      </c>
      <c r="B19" s="2">
        <v>9089.2800000000007</v>
      </c>
      <c r="C19" s="2">
        <v>867.65</v>
      </c>
      <c r="D19" s="2">
        <f t="shared" si="1"/>
        <v>9956.93</v>
      </c>
      <c r="E19" s="9"/>
      <c r="F19" s="50">
        <v>8191573.3300000001</v>
      </c>
      <c r="G19" s="50">
        <v>966160.04</v>
      </c>
      <c r="H19" s="36">
        <f t="shared" si="2"/>
        <v>9157733.370000001</v>
      </c>
      <c r="I19" s="2"/>
      <c r="J19" s="22">
        <f t="shared" si="0"/>
        <v>1.0872701352736588E-3</v>
      </c>
      <c r="K19" s="24">
        <f>+J19/30*365</f>
        <v>1.3228453312496183E-2</v>
      </c>
    </row>
    <row r="20" spans="1:12" x14ac:dyDescent="0.2">
      <c r="A20" t="s">
        <v>14</v>
      </c>
      <c r="B20" s="2">
        <v>9033.02</v>
      </c>
      <c r="C20" s="2">
        <v>903.67</v>
      </c>
      <c r="D20" s="2">
        <f t="shared" si="1"/>
        <v>9936.69</v>
      </c>
      <c r="E20" s="9"/>
      <c r="F20" s="50">
        <v>6239991.1100000003</v>
      </c>
      <c r="G20" s="50">
        <v>956602.6</v>
      </c>
      <c r="H20" s="36">
        <f t="shared" si="2"/>
        <v>7196593.71</v>
      </c>
      <c r="I20" s="2"/>
      <c r="J20" s="22">
        <f t="shared" si="0"/>
        <v>1.3807490599604796E-3</v>
      </c>
      <c r="K20" s="24">
        <f>+J20/31*365</f>
        <v>1.6257206673728229E-2</v>
      </c>
    </row>
    <row r="21" spans="1:12" ht="13.5" thickBot="1" x14ac:dyDescent="0.25">
      <c r="B21" s="3">
        <f>SUM(B9:B20)</f>
        <v>97893.74</v>
      </c>
      <c r="C21" s="3">
        <f>SUM(C9:C20)</f>
        <v>10426.27</v>
      </c>
      <c r="D21" s="3">
        <f>SUM(D9:D20)</f>
        <v>108320.01000000001</v>
      </c>
      <c r="F21" s="2"/>
      <c r="G21" s="2"/>
      <c r="H21" s="2"/>
      <c r="I21" s="2"/>
    </row>
    <row r="22" spans="1:12" x14ac:dyDescent="0.2">
      <c r="B22" s="14"/>
      <c r="C22" s="14"/>
      <c r="D22" s="14"/>
      <c r="F22" s="2"/>
      <c r="G22" s="2"/>
      <c r="H22" s="36">
        <f>AVERAGE(H9:H20)</f>
        <v>8077738.3233333332</v>
      </c>
      <c r="I22" s="2"/>
    </row>
    <row r="23" spans="1:12" x14ac:dyDescent="0.2">
      <c r="A23" t="s">
        <v>38</v>
      </c>
      <c r="B23" s="15"/>
      <c r="C23" s="15"/>
      <c r="D23" s="15" t="s">
        <v>49</v>
      </c>
      <c r="F23" s="2"/>
      <c r="G23" s="2"/>
      <c r="H23" s="2"/>
      <c r="I23" s="2"/>
    </row>
    <row r="24" spans="1:12" x14ac:dyDescent="0.2">
      <c r="D24" s="21" t="s">
        <v>46</v>
      </c>
    </row>
    <row r="25" spans="1:12" x14ac:dyDescent="0.2">
      <c r="A25" s="4" t="s">
        <v>35</v>
      </c>
    </row>
    <row r="27" spans="1:12" x14ac:dyDescent="0.2">
      <c r="B27" s="5"/>
      <c r="C27" s="5" t="s">
        <v>16</v>
      </c>
      <c r="D27" s="5" t="s">
        <v>18</v>
      </c>
      <c r="E27" s="5" t="s">
        <v>20</v>
      </c>
      <c r="F27" s="5" t="s">
        <v>23</v>
      </c>
      <c r="G27" s="5" t="s">
        <v>62</v>
      </c>
      <c r="H27" s="7" t="s">
        <v>74</v>
      </c>
    </row>
    <row r="28" spans="1:12" x14ac:dyDescent="0.2">
      <c r="B28" s="1" t="s">
        <v>15</v>
      </c>
      <c r="C28" s="1" t="s">
        <v>17</v>
      </c>
      <c r="D28" s="1" t="s">
        <v>19</v>
      </c>
      <c r="E28" s="1" t="s">
        <v>19</v>
      </c>
      <c r="F28" s="1" t="s">
        <v>24</v>
      </c>
      <c r="G28" s="1" t="s">
        <v>24</v>
      </c>
      <c r="H28" s="51" t="s">
        <v>75</v>
      </c>
      <c r="I28" s="8" t="s">
        <v>26</v>
      </c>
    </row>
    <row r="29" spans="1:12" x14ac:dyDescent="0.2">
      <c r="A29" t="s">
        <v>3</v>
      </c>
      <c r="B29" s="36">
        <v>0</v>
      </c>
      <c r="C29" s="48">
        <v>1205666.6599999999</v>
      </c>
      <c r="D29" s="36">
        <v>771315.11</v>
      </c>
      <c r="E29" s="36">
        <v>1766447.92</v>
      </c>
      <c r="F29" s="36">
        <v>418945.74</v>
      </c>
      <c r="G29" s="36">
        <v>176633.4</v>
      </c>
      <c r="H29" s="2">
        <v>0</v>
      </c>
      <c r="I29" s="36">
        <f t="shared" ref="I29:I41" si="3">SUM(B29:G29)</f>
        <v>4339008.83</v>
      </c>
      <c r="L29" s="2"/>
    </row>
    <row r="30" spans="1:12" x14ac:dyDescent="0.2">
      <c r="A30" t="s">
        <v>4</v>
      </c>
      <c r="B30" s="36">
        <f t="shared" ref="B30:F31" si="4">+B29+B49</f>
        <v>0</v>
      </c>
      <c r="C30" s="36">
        <f>+C29+C49</f>
        <v>1206989.4043441585</v>
      </c>
      <c r="D30" s="36">
        <f>+D29+D49</f>
        <v>772161.32457419788</v>
      </c>
      <c r="E30" s="36">
        <f t="shared" si="4"/>
        <v>1768385.9009303432</v>
      </c>
      <c r="F30" s="36">
        <f t="shared" si="4"/>
        <v>419405.36796059593</v>
      </c>
      <c r="G30" s="36">
        <f t="shared" ref="G30:H41" si="5">+G29+G49</f>
        <v>176827.18559480071</v>
      </c>
      <c r="H30" s="2">
        <v>0</v>
      </c>
      <c r="I30" s="36">
        <f t="shared" si="3"/>
        <v>4343769.1834040964</v>
      </c>
      <c r="L30" s="2"/>
    </row>
    <row r="31" spans="1:12" x14ac:dyDescent="0.2">
      <c r="A31" t="s">
        <v>5</v>
      </c>
      <c r="B31" s="36">
        <f t="shared" si="4"/>
        <v>0</v>
      </c>
      <c r="C31" s="36">
        <f t="shared" si="4"/>
        <v>1208202.61444626</v>
      </c>
      <c r="D31" s="36">
        <f t="shared" si="4"/>
        <v>772937.46553786646</v>
      </c>
      <c r="E31" s="36">
        <f t="shared" ref="E31:F34" si="6">+E30+E50</f>
        <v>1770163.4009081398</v>
      </c>
      <c r="F31" s="36">
        <f t="shared" si="6"/>
        <v>419826.9349001681</v>
      </c>
      <c r="G31" s="36">
        <f t="shared" si="5"/>
        <v>177004.92412930456</v>
      </c>
      <c r="H31" s="2">
        <v>0</v>
      </c>
      <c r="I31" s="36">
        <f t="shared" si="3"/>
        <v>4348135.339921739</v>
      </c>
      <c r="L31" s="2"/>
    </row>
    <row r="32" spans="1:12" x14ac:dyDescent="0.2">
      <c r="A32" t="s">
        <v>6</v>
      </c>
      <c r="B32" s="36">
        <f t="shared" ref="B32:D33" si="7">+B31+B51</f>
        <v>0</v>
      </c>
      <c r="C32" s="36">
        <f t="shared" si="7"/>
        <v>1209545.6259341373</v>
      </c>
      <c r="D32" s="36">
        <f t="shared" si="7"/>
        <v>773796.6458468776</v>
      </c>
      <c r="E32" s="36">
        <f t="shared" si="6"/>
        <v>1772131.0756626998</v>
      </c>
      <c r="F32" s="36">
        <f t="shared" si="6"/>
        <v>420293.60529944516</v>
      </c>
      <c r="G32" s="36">
        <f t="shared" si="5"/>
        <v>177201.67891502852</v>
      </c>
      <c r="H32" s="2">
        <v>0</v>
      </c>
      <c r="I32" s="36">
        <f t="shared" si="3"/>
        <v>4352968.631658189</v>
      </c>
      <c r="L32" s="2"/>
    </row>
    <row r="33" spans="1:12" x14ac:dyDescent="0.2">
      <c r="A33" t="s">
        <v>7</v>
      </c>
      <c r="B33" s="36">
        <f t="shared" si="7"/>
        <v>0</v>
      </c>
      <c r="C33" s="36">
        <f t="shared" si="7"/>
        <v>1210846.0043456648</v>
      </c>
      <c r="D33" s="36">
        <f t="shared" si="7"/>
        <v>774628.55200369947</v>
      </c>
      <c r="E33" s="36">
        <f t="shared" si="6"/>
        <v>1774036.2877884589</v>
      </c>
      <c r="F33" s="36">
        <f t="shared" si="6"/>
        <v>420745.46153298934</v>
      </c>
      <c r="G33" s="36">
        <f t="shared" si="5"/>
        <v>177392.18784070012</v>
      </c>
      <c r="H33" s="2">
        <v>0</v>
      </c>
      <c r="I33" s="36">
        <f t="shared" si="3"/>
        <v>4357648.4935115129</v>
      </c>
      <c r="L33" s="2"/>
    </row>
    <row r="34" spans="1:12" x14ac:dyDescent="0.2">
      <c r="A34" t="s">
        <v>8</v>
      </c>
      <c r="B34" s="36">
        <f t="shared" ref="B34:F41" si="8">+B33+B53</f>
        <v>0</v>
      </c>
      <c r="C34" s="36">
        <f>+C33+C53</f>
        <v>1212195.656981057</v>
      </c>
      <c r="D34" s="36">
        <f>+D33+D53</f>
        <v>775491.98093100288</v>
      </c>
      <c r="E34" s="36">
        <f t="shared" si="6"/>
        <v>1776013.6926297862</v>
      </c>
      <c r="F34" s="36">
        <f t="shared" si="6"/>
        <v>421214.439602</v>
      </c>
      <c r="G34" s="36">
        <f t="shared" si="5"/>
        <v>177589.9155723505</v>
      </c>
      <c r="H34" s="2">
        <v>0</v>
      </c>
      <c r="I34" s="36">
        <f t="shared" si="3"/>
        <v>4362505.6857161969</v>
      </c>
      <c r="L34" s="2"/>
    </row>
    <row r="35" spans="1:12" x14ac:dyDescent="0.2">
      <c r="A35" t="s">
        <v>9</v>
      </c>
      <c r="B35" s="36">
        <f t="shared" si="8"/>
        <v>0</v>
      </c>
      <c r="C35" s="36">
        <f>+C34+C54</f>
        <v>1213545.0426557406</v>
      </c>
      <c r="D35" s="36">
        <f>+D34+D54</f>
        <v>776355.23907243717</v>
      </c>
      <c r="E35" s="36">
        <f>+E34+E54</f>
        <v>1777990.7063412894</v>
      </c>
      <c r="F35" s="36">
        <f>+F34+F54</f>
        <v>421683.32490735105</v>
      </c>
      <c r="G35" s="36">
        <f>+G34+G54</f>
        <v>177787.6041935409</v>
      </c>
      <c r="H35" s="2">
        <v>0</v>
      </c>
      <c r="I35" s="36">
        <f t="shared" si="3"/>
        <v>4367361.9171703598</v>
      </c>
      <c r="J35" s="42"/>
      <c r="K35" s="42"/>
      <c r="L35" s="2"/>
    </row>
    <row r="36" spans="1:12" x14ac:dyDescent="0.2">
      <c r="A36" t="s">
        <v>10</v>
      </c>
      <c r="B36" s="36">
        <f t="shared" si="8"/>
        <v>0</v>
      </c>
      <c r="C36" s="36">
        <f t="shared" si="8"/>
        <v>1214910.4959068527</v>
      </c>
      <c r="D36" s="36">
        <f>+D35+D55+266700</f>
        <v>1043928.7763108156</v>
      </c>
      <c r="E36" s="36">
        <f>+E35+E55+39252</f>
        <v>1819243.2610014672</v>
      </c>
      <c r="F36" s="36">
        <f>+F35+F55+95430</f>
        <v>517587.79338334134</v>
      </c>
      <c r="G36" s="36">
        <f t="shared" si="5"/>
        <v>177987.64675778081</v>
      </c>
      <c r="H36" s="2">
        <v>0</v>
      </c>
      <c r="I36" s="36">
        <f t="shared" si="3"/>
        <v>4773657.9733602572</v>
      </c>
      <c r="L36" s="2"/>
    </row>
    <row r="37" spans="1:12" x14ac:dyDescent="0.2">
      <c r="A37" t="s">
        <v>11</v>
      </c>
      <c r="B37" s="36">
        <f t="shared" si="8"/>
        <v>0</v>
      </c>
      <c r="C37" s="36">
        <f t="shared" ref="C37:F39" si="9">+C36+C56</f>
        <v>1216275.7804715829</v>
      </c>
      <c r="D37" s="36">
        <f t="shared" ref="D37:D41" si="10">+D36+D56</f>
        <v>1045101.9161015876</v>
      </c>
      <c r="E37" s="36">
        <f t="shared" si="9"/>
        <v>1821287.6788841861</v>
      </c>
      <c r="F37" s="36">
        <f t="shared" si="9"/>
        <v>518169.44497626106</v>
      </c>
      <c r="G37" s="36">
        <f>+G36+G56</f>
        <v>178187.66460901327</v>
      </c>
      <c r="H37" s="2">
        <v>0</v>
      </c>
      <c r="I37" s="36">
        <f>SUM(B37:G37)</f>
        <v>4779022.4850426307</v>
      </c>
      <c r="L37" s="2"/>
    </row>
    <row r="38" spans="1:12" x14ac:dyDescent="0.2">
      <c r="A38" t="s">
        <v>12</v>
      </c>
      <c r="B38" s="36">
        <f t="shared" si="8"/>
        <v>0</v>
      </c>
      <c r="C38" s="36">
        <f>+C37+C57</f>
        <v>1217598.6903960975</v>
      </c>
      <c r="D38" s="36">
        <f t="shared" si="10"/>
        <v>1046238.6448921616</v>
      </c>
      <c r="E38" s="36">
        <f t="shared" si="9"/>
        <v>1823268.6437150878</v>
      </c>
      <c r="F38" s="36">
        <f t="shared" si="9"/>
        <v>518733.04371952754</v>
      </c>
      <c r="G38" s="36">
        <f t="shared" si="5"/>
        <v>178381.47446178031</v>
      </c>
      <c r="H38" s="2">
        <v>0</v>
      </c>
      <c r="I38" s="36">
        <f t="shared" si="3"/>
        <v>4784220.4971846547</v>
      </c>
      <c r="L38" s="2"/>
    </row>
    <row r="39" spans="1:12" x14ac:dyDescent="0.2">
      <c r="A39" t="s">
        <v>13</v>
      </c>
      <c r="B39" s="36">
        <f t="shared" si="8"/>
        <v>0</v>
      </c>
      <c r="C39" s="36">
        <f>+C38+C58</f>
        <v>1218928.6200643231</v>
      </c>
      <c r="D39" s="36">
        <f t="shared" si="10"/>
        <v>1047381.4054953563</v>
      </c>
      <c r="E39" s="36">
        <f t="shared" si="9"/>
        <v>1825260.1201198737</v>
      </c>
      <c r="F39" s="36">
        <f>+F38+F58</f>
        <v>519299.63308117271</v>
      </c>
      <c r="G39" s="36">
        <f>+G38+G58</f>
        <v>178576.3127258321</v>
      </c>
      <c r="H39" s="2">
        <v>0</v>
      </c>
      <c r="I39" s="36">
        <f t="shared" si="3"/>
        <v>4789446.0914865574</v>
      </c>
      <c r="L39" s="2"/>
    </row>
    <row r="40" spans="1:12" x14ac:dyDescent="0.2">
      <c r="A40" t="s">
        <v>14</v>
      </c>
      <c r="B40" s="36">
        <f t="shared" si="8"/>
        <v>0</v>
      </c>
      <c r="C40" s="36">
        <f t="shared" si="8"/>
        <v>1220253.9247499492</v>
      </c>
      <c r="D40" s="36">
        <f t="shared" si="10"/>
        <v>1048520.1920177924</v>
      </c>
      <c r="E40" s="36">
        <f t="shared" si="8"/>
        <v>1827244.6709375861</v>
      </c>
      <c r="F40" s="36">
        <f t="shared" si="8"/>
        <v>519864.25206348044</v>
      </c>
      <c r="G40" s="36">
        <f>+G39+G59+296177</f>
        <v>474947.47341752623</v>
      </c>
      <c r="H40" s="36">
        <v>19268</v>
      </c>
      <c r="I40" s="36">
        <f t="shared" si="3"/>
        <v>5090830.5131863346</v>
      </c>
      <c r="L40" s="2"/>
    </row>
    <row r="41" spans="1:12" x14ac:dyDescent="0.2">
      <c r="A41" t="s">
        <v>71</v>
      </c>
      <c r="B41" s="36">
        <f t="shared" si="8"/>
        <v>0</v>
      </c>
      <c r="C41" s="36">
        <f>+C40+C60</f>
        <v>1221938.7892094608</v>
      </c>
      <c r="D41" s="36">
        <f t="shared" si="10"/>
        <v>1049967.9352872705</v>
      </c>
      <c r="E41" s="36">
        <f>+E40+E60</f>
        <v>1829767.6372993009</v>
      </c>
      <c r="F41" s="36">
        <f>+F40+F60</f>
        <v>520582.05414082413</v>
      </c>
      <c r="G41" s="36">
        <f t="shared" si="5"/>
        <v>475603.2566949781</v>
      </c>
      <c r="H41" s="36">
        <f t="shared" si="5"/>
        <v>19294.604272887318</v>
      </c>
      <c r="I41" s="36">
        <f t="shared" si="3"/>
        <v>5097859.6726318346</v>
      </c>
      <c r="L41" s="2"/>
    </row>
    <row r="42" spans="1:12" x14ac:dyDescent="0.2">
      <c r="B42" s="2"/>
      <c r="C42" s="41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6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">
      <c r="B45" s="2"/>
      <c r="C45" s="2"/>
      <c r="D45" s="2"/>
      <c r="E45" s="2"/>
      <c r="F45" s="2"/>
      <c r="G45" s="2"/>
      <c r="I45" s="2"/>
      <c r="J45" s="10" t="s">
        <v>30</v>
      </c>
      <c r="K45" s="2"/>
    </row>
    <row r="46" spans="1:12" x14ac:dyDescent="0.2">
      <c r="B46" s="2"/>
      <c r="C46" s="2"/>
      <c r="D46" s="2"/>
      <c r="E46" s="2"/>
      <c r="F46" s="2"/>
      <c r="G46" s="2"/>
      <c r="I46" s="2"/>
      <c r="J46" s="10" t="s">
        <v>31</v>
      </c>
      <c r="K46" s="2"/>
    </row>
    <row r="47" spans="1:12" x14ac:dyDescent="0.2">
      <c r="B47" s="5"/>
      <c r="C47" s="5" t="s">
        <v>16</v>
      </c>
      <c r="D47" s="5" t="s">
        <v>18</v>
      </c>
      <c r="E47" s="5" t="s">
        <v>20</v>
      </c>
      <c r="F47" s="5" t="s">
        <v>23</v>
      </c>
      <c r="G47" s="5" t="s">
        <v>62</v>
      </c>
      <c r="H47" s="7" t="s">
        <v>76</v>
      </c>
      <c r="I47" s="7" t="s">
        <v>36</v>
      </c>
      <c r="J47" s="7" t="s">
        <v>32</v>
      </c>
      <c r="K47" s="12" t="s">
        <v>34</v>
      </c>
    </row>
    <row r="48" spans="1:12" x14ac:dyDescent="0.2">
      <c r="B48" s="1" t="s">
        <v>15</v>
      </c>
      <c r="C48" s="1" t="s">
        <v>17</v>
      </c>
      <c r="D48" s="1" t="s">
        <v>19</v>
      </c>
      <c r="E48" s="1" t="s">
        <v>19</v>
      </c>
      <c r="F48" s="1" t="s">
        <v>24</v>
      </c>
      <c r="G48" s="1" t="s">
        <v>24</v>
      </c>
      <c r="H48" s="52" t="s">
        <v>75</v>
      </c>
      <c r="I48" s="8" t="s">
        <v>26</v>
      </c>
      <c r="J48" s="11" t="s">
        <v>33</v>
      </c>
      <c r="K48" s="11" t="s">
        <v>26</v>
      </c>
    </row>
    <row r="49" spans="1:11" x14ac:dyDescent="0.2">
      <c r="A49" t="s">
        <v>3</v>
      </c>
      <c r="B49" s="2">
        <f t="shared" ref="B49:G49" si="11">+B29*$J$9</f>
        <v>0</v>
      </c>
      <c r="C49" s="2">
        <f t="shared" si="11"/>
        <v>1322.7443441584967</v>
      </c>
      <c r="D49" s="2">
        <f t="shared" si="11"/>
        <v>846.21457419788715</v>
      </c>
      <c r="E49" s="2">
        <f t="shared" si="11"/>
        <v>1937.9809303431684</v>
      </c>
      <c r="F49" s="2">
        <f t="shared" si="11"/>
        <v>459.62796059592137</v>
      </c>
      <c r="G49" s="2">
        <f t="shared" si="11"/>
        <v>193.78559480071002</v>
      </c>
      <c r="H49" s="2">
        <v>0</v>
      </c>
      <c r="I49" s="2">
        <f t="shared" ref="I49:I59" si="12">SUM(B49:G49)</f>
        <v>4760.353404096184</v>
      </c>
      <c r="J49" s="2">
        <f t="shared" ref="J49:J60" si="13">+D9-I49</f>
        <v>2848.0365959038163</v>
      </c>
      <c r="K49" s="2">
        <f>+I49+J49</f>
        <v>7608.39</v>
      </c>
    </row>
    <row r="50" spans="1:11" x14ac:dyDescent="0.2">
      <c r="A50" t="s">
        <v>4</v>
      </c>
      <c r="B50" s="2">
        <f t="shared" ref="B50:G50" si="14">+B30*$J$10</f>
        <v>0</v>
      </c>
      <c r="C50" s="2">
        <f>+C30*$J$10</f>
        <v>1213.2101021015103</v>
      </c>
      <c r="D50" s="2">
        <f t="shared" si="14"/>
        <v>776.1409636686293</v>
      </c>
      <c r="E50" s="2">
        <f t="shared" si="14"/>
        <v>1777.4999777966827</v>
      </c>
      <c r="F50" s="2">
        <f t="shared" si="14"/>
        <v>421.56693957216402</v>
      </c>
      <c r="G50" s="2">
        <f t="shared" si="14"/>
        <v>177.73853450383783</v>
      </c>
      <c r="H50" s="2">
        <v>0</v>
      </c>
      <c r="I50" s="2">
        <f t="shared" si="12"/>
        <v>4366.1565176428239</v>
      </c>
      <c r="J50" s="2">
        <f t="shared" si="13"/>
        <v>2193.4534823571757</v>
      </c>
      <c r="K50" s="2">
        <f t="shared" ref="K50:K60" si="15">+I50+J50</f>
        <v>6559.61</v>
      </c>
    </row>
    <row r="51" spans="1:11" x14ac:dyDescent="0.2">
      <c r="A51" t="s">
        <v>5</v>
      </c>
      <c r="B51" s="2">
        <f t="shared" ref="B51:G51" si="16">+B31*$J$11</f>
        <v>0</v>
      </c>
      <c r="C51" s="2">
        <f>+C31*$J$11</f>
        <v>1343.011487877211</v>
      </c>
      <c r="D51" s="2">
        <f t="shared" si="16"/>
        <v>859.18030901117777</v>
      </c>
      <c r="E51" s="2">
        <f t="shared" si="16"/>
        <v>1967.6747545601074</v>
      </c>
      <c r="F51" s="2">
        <f t="shared" si="16"/>
        <v>466.67039927704332</v>
      </c>
      <c r="G51" s="2">
        <f t="shared" si="16"/>
        <v>196.75478572395011</v>
      </c>
      <c r="H51" s="2">
        <v>0</v>
      </c>
      <c r="I51" s="2">
        <f t="shared" si="12"/>
        <v>4833.2917364494897</v>
      </c>
      <c r="J51" s="2">
        <f t="shared" si="13"/>
        <v>2232.9282635505097</v>
      </c>
      <c r="K51" s="2">
        <f t="shared" si="15"/>
        <v>7066.2199999999993</v>
      </c>
    </row>
    <row r="52" spans="1:11" x14ac:dyDescent="0.2">
      <c r="A52" t="s">
        <v>6</v>
      </c>
      <c r="B52" s="2">
        <f t="shared" ref="B52:G52" si="17">+B32*$J$12</f>
        <v>0</v>
      </c>
      <c r="C52" s="2">
        <f t="shared" si="17"/>
        <v>1300.3784115273868</v>
      </c>
      <c r="D52" s="2">
        <f t="shared" si="17"/>
        <v>831.90615682187934</v>
      </c>
      <c r="E52" s="2">
        <f t="shared" si="17"/>
        <v>1905.212125759085</v>
      </c>
      <c r="F52" s="2">
        <f t="shared" si="17"/>
        <v>451.85623354415856</v>
      </c>
      <c r="G52" s="2">
        <f t="shared" si="17"/>
        <v>190.5089256716127</v>
      </c>
      <c r="H52" s="2">
        <v>0</v>
      </c>
      <c r="I52" s="2">
        <f t="shared" si="12"/>
        <v>4679.8618533241224</v>
      </c>
      <c r="J52" s="2">
        <f t="shared" si="13"/>
        <v>1793.4581466758773</v>
      </c>
      <c r="K52" s="2">
        <f>+I52+J52</f>
        <v>6473.32</v>
      </c>
    </row>
    <row r="53" spans="1:11" x14ac:dyDescent="0.2">
      <c r="A53" t="s">
        <v>7</v>
      </c>
      <c r="B53" s="2">
        <f t="shared" ref="B53:G53" si="18">+B33*$J$13</f>
        <v>0</v>
      </c>
      <c r="C53" s="2">
        <f t="shared" si="18"/>
        <v>1349.6526353921545</v>
      </c>
      <c r="D53" s="2">
        <f t="shared" si="18"/>
        <v>863.4289273034135</v>
      </c>
      <c r="E53" s="2">
        <f t="shared" si="18"/>
        <v>1977.4048413273611</v>
      </c>
      <c r="F53" s="2">
        <f t="shared" si="18"/>
        <v>468.97806901064712</v>
      </c>
      <c r="G53" s="2">
        <f t="shared" si="18"/>
        <v>197.72773165036892</v>
      </c>
      <c r="H53" s="2">
        <v>0</v>
      </c>
      <c r="I53" s="2">
        <f t="shared" si="12"/>
        <v>4857.1922046839454</v>
      </c>
      <c r="J53" s="2">
        <f t="shared" si="13"/>
        <v>2896.9077953160549</v>
      </c>
      <c r="K53" s="2">
        <f t="shared" si="15"/>
        <v>7754.1</v>
      </c>
    </row>
    <row r="54" spans="1:11" x14ac:dyDescent="0.2">
      <c r="A54" t="s">
        <v>8</v>
      </c>
      <c r="B54" s="2">
        <f t="shared" ref="B54:G54" si="19">+B34*$J$14</f>
        <v>0</v>
      </c>
      <c r="C54" s="2">
        <f t="shared" si="19"/>
        <v>1349.3856746834949</v>
      </c>
      <c r="D54" s="2">
        <f t="shared" si="19"/>
        <v>863.25814143431967</v>
      </c>
      <c r="E54" s="2">
        <f t="shared" si="19"/>
        <v>1977.0137115033567</v>
      </c>
      <c r="F54" s="2">
        <f t="shared" si="19"/>
        <v>468.88530535104621</v>
      </c>
      <c r="G54" s="2">
        <f t="shared" si="19"/>
        <v>197.68862119040401</v>
      </c>
      <c r="H54" s="2">
        <v>0</v>
      </c>
      <c r="I54" s="2">
        <f t="shared" si="12"/>
        <v>4856.231454162622</v>
      </c>
      <c r="J54" s="2">
        <f t="shared" si="13"/>
        <v>3295.7185458373779</v>
      </c>
      <c r="K54" s="2">
        <f t="shared" si="15"/>
        <v>8151.95</v>
      </c>
    </row>
    <row r="55" spans="1:11" x14ac:dyDescent="0.2">
      <c r="A55" t="s">
        <v>9</v>
      </c>
      <c r="B55" s="2">
        <f t="shared" ref="B55:G55" si="20">+B35*$J$15</f>
        <v>0</v>
      </c>
      <c r="C55" s="2">
        <f t="shared" si="20"/>
        <v>1365.4532511120119</v>
      </c>
      <c r="D55" s="2">
        <f t="shared" si="20"/>
        <v>873.53723837840766</v>
      </c>
      <c r="E55" s="2">
        <f t="shared" si="20"/>
        <v>2000.554660177839</v>
      </c>
      <c r="F55" s="2">
        <f t="shared" si="20"/>
        <v>474.46847599031031</v>
      </c>
      <c r="G55" s="2">
        <f t="shared" si="20"/>
        <v>200.04256423991055</v>
      </c>
      <c r="H55" s="2">
        <v>0</v>
      </c>
      <c r="I55" s="2">
        <f t="shared" si="12"/>
        <v>4914.0561898984788</v>
      </c>
      <c r="J55" s="2">
        <f t="shared" si="13"/>
        <v>6971.4838101015221</v>
      </c>
      <c r="K55" s="2">
        <f t="shared" si="15"/>
        <v>11885.54</v>
      </c>
    </row>
    <row r="56" spans="1:11" x14ac:dyDescent="0.2">
      <c r="A56" t="s">
        <v>10</v>
      </c>
      <c r="B56" s="2">
        <f t="shared" ref="B56:G56" si="21">+B36*$J$16</f>
        <v>0</v>
      </c>
      <c r="C56" s="2">
        <f t="shared" si="21"/>
        <v>1365.2845647302629</v>
      </c>
      <c r="D56" s="2">
        <f t="shared" si="21"/>
        <v>1173.1397907720295</v>
      </c>
      <c r="E56" s="2">
        <f t="shared" si="21"/>
        <v>2044.4178827188964</v>
      </c>
      <c r="F56" s="2">
        <f t="shared" si="21"/>
        <v>581.65159291969087</v>
      </c>
      <c r="G56" s="2">
        <f t="shared" si="21"/>
        <v>200.01785123246782</v>
      </c>
      <c r="H56" s="2">
        <v>0</v>
      </c>
      <c r="I56" s="2">
        <f t="shared" si="12"/>
        <v>5364.5116823733479</v>
      </c>
      <c r="J56" s="2">
        <f t="shared" si="13"/>
        <v>5977.9483176266513</v>
      </c>
      <c r="K56" s="2">
        <f t="shared" si="15"/>
        <v>11342.46</v>
      </c>
    </row>
    <row r="57" spans="1:11" x14ac:dyDescent="0.2">
      <c r="A57" t="s">
        <v>11</v>
      </c>
      <c r="B57" s="2">
        <f t="shared" ref="B57:G57" si="22">+B37*$J$17</f>
        <v>0</v>
      </c>
      <c r="C57" s="2">
        <f t="shared" si="22"/>
        <v>1322.9099245144948</v>
      </c>
      <c r="D57" s="2">
        <f t="shared" si="22"/>
        <v>1136.7287905739959</v>
      </c>
      <c r="E57" s="2">
        <f t="shared" si="22"/>
        <v>1980.9648309018116</v>
      </c>
      <c r="F57" s="2">
        <f t="shared" si="22"/>
        <v>563.5987432664981</v>
      </c>
      <c r="G57" s="2">
        <f t="shared" si="22"/>
        <v>193.809852767048</v>
      </c>
      <c r="H57" s="2">
        <v>0</v>
      </c>
      <c r="I57" s="2">
        <f t="shared" si="12"/>
        <v>5198.0121420238484</v>
      </c>
      <c r="J57" s="2">
        <f t="shared" si="13"/>
        <v>5592.1178579761508</v>
      </c>
      <c r="K57" s="2">
        <f>+I57+J57</f>
        <v>10790.13</v>
      </c>
    </row>
    <row r="58" spans="1:11" x14ac:dyDescent="0.2">
      <c r="A58" t="s">
        <v>12</v>
      </c>
      <c r="B58" s="2">
        <f t="shared" ref="B58:F58" si="23">+B38*$J$18</f>
        <v>0</v>
      </c>
      <c r="C58" s="2">
        <f>+C38*$J$18</f>
        <v>1329.9296682254874</v>
      </c>
      <c r="D58" s="2">
        <f t="shared" si="23"/>
        <v>1142.7606031946959</v>
      </c>
      <c r="E58" s="2">
        <f t="shared" si="23"/>
        <v>1991.4764047858187</v>
      </c>
      <c r="F58" s="2">
        <f t="shared" si="23"/>
        <v>566.58936164516069</v>
      </c>
      <c r="G58" s="2">
        <f>+G38*$J$18</f>
        <v>194.83826405180659</v>
      </c>
      <c r="H58" s="2">
        <v>0</v>
      </c>
      <c r="I58" s="2">
        <f>SUM(B58:G58)</f>
        <v>5225.5943019029692</v>
      </c>
      <c r="J58" s="2">
        <f t="shared" si="13"/>
        <v>5569.0756980970309</v>
      </c>
      <c r="K58" s="2">
        <f t="shared" si="15"/>
        <v>10794.67</v>
      </c>
    </row>
    <row r="59" spans="1:11" x14ac:dyDescent="0.2">
      <c r="A59" t="s">
        <v>13</v>
      </c>
      <c r="B59" s="2">
        <f t="shared" ref="B59:F59" si="24">+B39*$J$19</f>
        <v>0</v>
      </c>
      <c r="C59" s="2">
        <f>+C39*$J$19</f>
        <v>1325.3046856262708</v>
      </c>
      <c r="D59" s="2">
        <f t="shared" si="24"/>
        <v>1138.786522436051</v>
      </c>
      <c r="E59" s="2">
        <f t="shared" si="24"/>
        <v>1984.5508177123497</v>
      </c>
      <c r="F59" s="2">
        <f t="shared" si="24"/>
        <v>564.61898230772806</v>
      </c>
      <c r="G59" s="49">
        <f>+G39*$J$19</f>
        <v>194.16069169408667</v>
      </c>
      <c r="H59" s="49">
        <f>+H39*$J$19</f>
        <v>0</v>
      </c>
      <c r="I59" s="2">
        <f t="shared" si="12"/>
        <v>5207.421699776487</v>
      </c>
      <c r="J59" s="2">
        <f t="shared" si="13"/>
        <v>4749.5083002235133</v>
      </c>
      <c r="K59" s="2">
        <f t="shared" si="15"/>
        <v>9956.93</v>
      </c>
    </row>
    <row r="60" spans="1:11" x14ac:dyDescent="0.2">
      <c r="A60" t="s">
        <v>14</v>
      </c>
      <c r="B60" s="2">
        <f t="shared" ref="B60:G60" si="25">+B40*$J$20</f>
        <v>0</v>
      </c>
      <c r="C60" s="2">
        <f t="shared" si="25"/>
        <v>1684.8644595115784</v>
      </c>
      <c r="D60" s="2">
        <f t="shared" si="25"/>
        <v>1447.7432694781485</v>
      </c>
      <c r="E60" s="2">
        <f t="shared" si="25"/>
        <v>2522.9663617148681</v>
      </c>
      <c r="F60" s="2">
        <f t="shared" si="25"/>
        <v>717.80207734370845</v>
      </c>
      <c r="G60" s="2">
        <f t="shared" si="25"/>
        <v>655.78327745185425</v>
      </c>
      <c r="H60" s="2">
        <f>+H40*$J$20</f>
        <v>26.604272887318523</v>
      </c>
      <c r="I60" s="2">
        <f>ROUNDUP(SUM(B60:H60),2)</f>
        <v>7055.77</v>
      </c>
      <c r="J60" s="2">
        <f t="shared" si="13"/>
        <v>2880.92</v>
      </c>
      <c r="K60" s="2">
        <f t="shared" si="15"/>
        <v>9936.69</v>
      </c>
    </row>
    <row r="61" spans="1:11" ht="13.5" thickBot="1" x14ac:dyDescent="0.25">
      <c r="B61" s="3">
        <f t="shared" ref="B61:H61" si="26">SUM(B49:B60)</f>
        <v>0</v>
      </c>
      <c r="C61" s="3">
        <f t="shared" si="26"/>
        <v>16272.129209460361</v>
      </c>
      <c r="D61" s="3">
        <f t="shared" si="26"/>
        <v>11952.825287270636</v>
      </c>
      <c r="E61" s="3">
        <f t="shared" si="26"/>
        <v>24067.717299301345</v>
      </c>
      <c r="F61" s="3">
        <f t="shared" si="26"/>
        <v>6206.3141408240763</v>
      </c>
      <c r="G61" s="3">
        <f t="shared" si="26"/>
        <v>2792.8566949780575</v>
      </c>
      <c r="H61" s="3">
        <f t="shared" si="26"/>
        <v>26.604272887318523</v>
      </c>
      <c r="I61" s="3">
        <f>SUM(I49:I60)</f>
        <v>61318.453186334329</v>
      </c>
      <c r="J61" s="3">
        <f>SUM(J49:J60)</f>
        <v>47001.55681366568</v>
      </c>
      <c r="K61" s="3">
        <f>SUM(K49:K60)</f>
        <v>108320.01000000001</v>
      </c>
    </row>
    <row r="62" spans="1:11" x14ac:dyDescent="0.2">
      <c r="B62" s="2"/>
      <c r="C62" s="2"/>
      <c r="D62" s="2"/>
      <c r="E62" s="2"/>
      <c r="F62" s="2"/>
      <c r="G62" s="2"/>
      <c r="I62" s="2"/>
      <c r="J62" s="2"/>
      <c r="K62" s="2"/>
    </row>
    <row r="63" spans="1:11" x14ac:dyDescent="0.2">
      <c r="A63" t="s">
        <v>38</v>
      </c>
      <c r="B63" s="13" t="s">
        <v>44</v>
      </c>
      <c r="C63" s="13" t="s">
        <v>39</v>
      </c>
      <c r="D63" s="13" t="s">
        <v>40</v>
      </c>
      <c r="E63" s="13" t="s">
        <v>41</v>
      </c>
      <c r="F63" s="13" t="s">
        <v>45</v>
      </c>
      <c r="G63" s="10" t="s">
        <v>63</v>
      </c>
      <c r="H63" s="10" t="s">
        <v>78</v>
      </c>
      <c r="I63" s="13" t="s">
        <v>48</v>
      </c>
      <c r="J63" s="25" t="s">
        <v>55</v>
      </c>
      <c r="K63" s="30" t="s">
        <v>56</v>
      </c>
    </row>
    <row r="64" spans="1:11" x14ac:dyDescent="0.2">
      <c r="B64" s="10" t="s">
        <v>46</v>
      </c>
      <c r="C64" s="10" t="s">
        <v>46</v>
      </c>
      <c r="D64" s="10" t="s">
        <v>46</v>
      </c>
      <c r="E64" s="10" t="s">
        <v>46</v>
      </c>
      <c r="F64" s="10" t="s">
        <v>46</v>
      </c>
      <c r="G64" s="10" t="s">
        <v>46</v>
      </c>
      <c r="H64" s="10" t="s">
        <v>46</v>
      </c>
      <c r="I64" s="10" t="s">
        <v>47</v>
      </c>
      <c r="J64" s="26" t="s">
        <v>47</v>
      </c>
      <c r="K64" s="31" t="s">
        <v>57</v>
      </c>
    </row>
    <row r="65" spans="2:12" x14ac:dyDescent="0.2">
      <c r="B65" s="2"/>
      <c r="C65" s="2"/>
      <c r="D65" s="2"/>
      <c r="E65" s="2"/>
      <c r="F65" s="2"/>
      <c r="G65" s="2"/>
      <c r="I65" s="2"/>
      <c r="J65" s="27" t="s">
        <v>49</v>
      </c>
      <c r="K65" s="31" t="s">
        <v>58</v>
      </c>
    </row>
    <row r="66" spans="2:12" x14ac:dyDescent="0.2">
      <c r="B66" s="2"/>
      <c r="C66" s="2"/>
      <c r="D66" s="2"/>
      <c r="E66" s="2"/>
      <c r="F66" s="2"/>
      <c r="G66" s="2"/>
      <c r="I66" s="2"/>
      <c r="J66" s="28" t="s">
        <v>46</v>
      </c>
      <c r="K66" s="29"/>
    </row>
    <row r="67" spans="2:12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2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</sheetData>
  <mergeCells count="2">
    <mergeCell ref="F6:H6"/>
    <mergeCell ref="B6:D6"/>
  </mergeCells>
  <phoneticPr fontId="2" type="noConversion"/>
  <pageMargins left="0.25" right="0.25" top="0.75" bottom="0.75" header="0.3" footer="0.3"/>
  <pageSetup scale="77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J28" sqref="J28"/>
    </sheetView>
  </sheetViews>
  <sheetFormatPr defaultRowHeight="12.75" x14ac:dyDescent="0.2"/>
  <cols>
    <col min="2" max="2" width="10.28515625" bestFit="1" customWidth="1"/>
    <col min="3" max="3" width="10.28515625" customWidth="1"/>
    <col min="7" max="7" width="11.140625" customWidth="1"/>
  </cols>
  <sheetData>
    <row r="1" spans="1:14" ht="18" x14ac:dyDescent="0.25">
      <c r="A1" s="16" t="s">
        <v>0</v>
      </c>
    </row>
    <row r="2" spans="1:14" ht="15" x14ac:dyDescent="0.25">
      <c r="A2" s="17" t="s">
        <v>77</v>
      </c>
    </row>
    <row r="4" spans="1:14" x14ac:dyDescent="0.2">
      <c r="A4" s="4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"/>
      <c r="N4" s="32"/>
    </row>
    <row r="5" spans="1:14" x14ac:dyDescent="0.2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"/>
      <c r="N5" s="32"/>
    </row>
    <row r="6" spans="1:14" x14ac:dyDescent="0.2">
      <c r="A6" s="4"/>
      <c r="B6" s="54" t="s">
        <v>72</v>
      </c>
      <c r="C6" s="54"/>
      <c r="D6" s="54"/>
      <c r="E6" s="54"/>
      <c r="F6" s="34"/>
      <c r="G6" s="54" t="s">
        <v>1</v>
      </c>
      <c r="H6" s="54"/>
      <c r="I6" s="54"/>
      <c r="J6" s="54"/>
      <c r="K6" s="34"/>
      <c r="L6" s="32"/>
      <c r="M6" s="5"/>
      <c r="N6" s="5"/>
    </row>
    <row r="7" spans="1:14" x14ac:dyDescent="0.2">
      <c r="B7" s="47" t="s">
        <v>73</v>
      </c>
      <c r="C7" s="5" t="s">
        <v>31</v>
      </c>
      <c r="D7" s="5" t="s">
        <v>53</v>
      </c>
      <c r="E7" s="5" t="s">
        <v>37</v>
      </c>
      <c r="F7" s="5"/>
      <c r="G7" s="5"/>
      <c r="H7" s="5" t="s">
        <v>31</v>
      </c>
      <c r="I7" s="5" t="s">
        <v>53</v>
      </c>
      <c r="J7" s="5" t="s">
        <v>37</v>
      </c>
      <c r="K7" s="5"/>
      <c r="L7" s="32"/>
      <c r="M7" s="5"/>
      <c r="N7" s="5"/>
    </row>
    <row r="8" spans="1:14" x14ac:dyDescent="0.2">
      <c r="B8" s="44" t="s">
        <v>59</v>
      </c>
      <c r="C8" s="44" t="s">
        <v>60</v>
      </c>
      <c r="D8" s="8" t="s">
        <v>27</v>
      </c>
      <c r="E8" s="8" t="s">
        <v>27</v>
      </c>
      <c r="F8" s="7"/>
      <c r="G8" s="1" t="s">
        <v>59</v>
      </c>
      <c r="H8" s="1" t="s">
        <v>60</v>
      </c>
      <c r="I8" s="8" t="s">
        <v>27</v>
      </c>
      <c r="J8" s="8" t="s">
        <v>27</v>
      </c>
      <c r="K8" s="7"/>
      <c r="L8" s="32"/>
      <c r="M8" s="7"/>
      <c r="N8" s="5"/>
    </row>
    <row r="9" spans="1:14" x14ac:dyDescent="0.2">
      <c r="B9" s="5"/>
      <c r="C9" s="5"/>
      <c r="D9" s="7"/>
      <c r="E9" s="7"/>
      <c r="F9" s="7"/>
      <c r="G9" s="5"/>
      <c r="H9" s="5"/>
      <c r="I9" s="7"/>
      <c r="J9" s="7"/>
      <c r="K9" s="7"/>
      <c r="L9" s="32"/>
      <c r="M9" s="7"/>
      <c r="N9" s="5"/>
    </row>
    <row r="10" spans="1:14" x14ac:dyDescent="0.2">
      <c r="A10" t="s">
        <v>3</v>
      </c>
      <c r="B10" s="35">
        <f>'Interest Amounts'!F9</f>
        <v>5977422.2199999997</v>
      </c>
      <c r="C10" s="35">
        <f>+'Interest Amounts'!B9</f>
        <v>6724.6</v>
      </c>
      <c r="D10" s="33">
        <v>1.35E-2</v>
      </c>
      <c r="E10" s="33">
        <f>D10/12</f>
        <v>1.1249999999999999E-3</v>
      </c>
      <c r="F10" s="14"/>
      <c r="G10" s="35">
        <f>+'Interest Amounts'!G9</f>
        <v>957540.08</v>
      </c>
      <c r="H10" s="35">
        <f>+'Interest Amounts'!C9</f>
        <v>883.79</v>
      </c>
      <c r="I10" s="33">
        <f>+J10*12</f>
        <v>1.1075755701004181E-2</v>
      </c>
      <c r="J10" s="33">
        <f>+H10/G10</f>
        <v>9.2297964175034849E-4</v>
      </c>
      <c r="K10" s="14"/>
      <c r="L10" s="32"/>
      <c r="M10" s="33"/>
      <c r="N10" s="33"/>
    </row>
    <row r="11" spans="1:14" x14ac:dyDescent="0.2">
      <c r="A11" t="s">
        <v>4</v>
      </c>
      <c r="B11" s="35">
        <f>'Interest Amounts'!F10</f>
        <v>5567601.8499999996</v>
      </c>
      <c r="C11" s="35">
        <v>5765.9</v>
      </c>
      <c r="D11" s="33">
        <f>+E11/28*365</f>
        <v>1.3500000004490266E-2</v>
      </c>
      <c r="E11" s="33">
        <f t="shared" ref="E11:E15" si="0">+C11/B11</f>
        <v>1.035616438700623E-3</v>
      </c>
      <c r="F11" s="14"/>
      <c r="G11" s="35">
        <f>+'Interest Amounts'!G10</f>
        <v>958373.95</v>
      </c>
      <c r="H11" s="35">
        <f>+'Interest Amounts'!C10</f>
        <v>793.71</v>
      </c>
      <c r="I11" s="33">
        <f>+J11/28*365</f>
        <v>1.0795970388922077E-2</v>
      </c>
      <c r="J11" s="33">
        <f t="shared" ref="J11:J21" si="1">+H11/G11</f>
        <v>8.2818402983511825E-4</v>
      </c>
      <c r="K11" s="14"/>
      <c r="L11" s="32"/>
      <c r="M11" s="33"/>
      <c r="N11" s="33"/>
    </row>
    <row r="12" spans="1:14" x14ac:dyDescent="0.2">
      <c r="A12" t="s">
        <v>5</v>
      </c>
      <c r="B12" s="35">
        <f>'Interest Amounts'!F11</f>
        <v>5397735.1299999999</v>
      </c>
      <c r="C12" s="35">
        <f>+'Interest Amounts'!B11</f>
        <v>6188.91</v>
      </c>
      <c r="D12" s="33">
        <f>+E12/31*365</f>
        <v>1.3499999988615298E-2</v>
      </c>
      <c r="E12" s="33">
        <f t="shared" si="0"/>
        <v>1.1465753414988335E-3</v>
      </c>
      <c r="F12" s="14"/>
      <c r="G12" s="35">
        <f>+'Interest Amounts'!G11</f>
        <v>959191.49</v>
      </c>
      <c r="H12" s="35">
        <f>+'Interest Amounts'!C11</f>
        <v>877.31</v>
      </c>
      <c r="I12" s="33">
        <f>+J12/31*365</f>
        <v>1.0769088184816446E-2</v>
      </c>
      <c r="J12" s="33">
        <f t="shared" si="1"/>
        <v>9.1463488692961601E-4</v>
      </c>
      <c r="K12" s="14"/>
      <c r="L12" s="32"/>
      <c r="M12" s="33"/>
      <c r="N12" s="33"/>
    </row>
    <row r="13" spans="1:14" x14ac:dyDescent="0.2">
      <c r="A13" t="s">
        <v>6</v>
      </c>
      <c r="B13" s="35">
        <f>'Interest Amounts'!F12</f>
        <v>5061108.0199999996</v>
      </c>
      <c r="C13" s="35">
        <f>+'Interest Amounts'!B12</f>
        <v>5615.75</v>
      </c>
      <c r="D13" s="33">
        <f>+E13/30*365</f>
        <v>1.3500000012513731E-2</v>
      </c>
      <c r="E13" s="33">
        <f t="shared" si="0"/>
        <v>1.1095890421244162E-3</v>
      </c>
      <c r="F13" s="14"/>
      <c r="G13" s="35">
        <f>+'Interest Amounts'!G12</f>
        <v>960043.84</v>
      </c>
      <c r="H13" s="35">
        <f>+'Interest Amounts'!C12</f>
        <v>857.57</v>
      </c>
      <c r="I13" s="33">
        <f>+J13/30*365</f>
        <v>1.0868012374657114E-2</v>
      </c>
      <c r="J13" s="33">
        <f t="shared" si="1"/>
        <v>8.9326129106770803E-4</v>
      </c>
      <c r="K13" s="14"/>
      <c r="L13" s="32"/>
      <c r="M13" s="33"/>
      <c r="N13" s="33"/>
    </row>
    <row r="14" spans="1:14" x14ac:dyDescent="0.2">
      <c r="A14" t="s">
        <v>7</v>
      </c>
      <c r="B14" s="35">
        <f>'Interest Amounts'!F13</f>
        <v>5995698.4500000002</v>
      </c>
      <c r="C14" s="35">
        <f>+'Interest Amounts'!B13</f>
        <v>6874.52</v>
      </c>
      <c r="D14" s="33">
        <f>+E14/31*365</f>
        <v>1.3499999992871234E-2</v>
      </c>
      <c r="E14" s="33">
        <f t="shared" si="0"/>
        <v>1.1465753418602965E-3</v>
      </c>
      <c r="F14" s="14"/>
      <c r="G14" s="35">
        <f>+'Interest Amounts'!G13</f>
        <v>960921.91</v>
      </c>
      <c r="H14" s="35">
        <f>+'Interest Amounts'!C13</f>
        <v>879.58</v>
      </c>
      <c r="I14" s="33">
        <f>+J14/31*365</f>
        <v>1.0777509653505895E-2</v>
      </c>
      <c r="J14" s="33">
        <f t="shared" si="1"/>
        <v>9.153501349552952E-4</v>
      </c>
      <c r="K14" s="14"/>
      <c r="L14" s="32"/>
      <c r="M14" s="33"/>
      <c r="N14" s="33"/>
    </row>
    <row r="15" spans="1:14" x14ac:dyDescent="0.2">
      <c r="A15" t="s">
        <v>8</v>
      </c>
      <c r="B15" s="35">
        <f>'Interest Amounts'!F14</f>
        <v>6361370.0099999998</v>
      </c>
      <c r="C15" s="35">
        <f>+'Interest Amounts'!B14</f>
        <v>7293.79</v>
      </c>
      <c r="D15" s="33">
        <f>+E15/30*365</f>
        <v>1.3950000004270569E-2</v>
      </c>
      <c r="E15" s="33">
        <f t="shared" si="0"/>
        <v>1.1465753428167591E-3</v>
      </c>
      <c r="F15" s="14"/>
      <c r="G15" s="35">
        <f>+'Interest Amounts'!G14</f>
        <v>961783.46</v>
      </c>
      <c r="H15" s="35">
        <f>+'Interest Amounts'!C14</f>
        <v>858.16</v>
      </c>
      <c r="I15" s="33">
        <f>+J15/30*365</f>
        <v>1.0855818488151862E-2</v>
      </c>
      <c r="J15" s="33">
        <f t="shared" si="1"/>
        <v>8.92259053820701E-4</v>
      </c>
      <c r="K15" s="14"/>
      <c r="L15" s="32"/>
      <c r="M15" s="33"/>
      <c r="N15" s="33"/>
    </row>
    <row r="16" spans="1:14" x14ac:dyDescent="0.2">
      <c r="A16" t="s">
        <v>9</v>
      </c>
      <c r="B16" s="35">
        <f>'Interest Amounts'!F15</f>
        <v>9600581.4800000004</v>
      </c>
      <c r="C16" s="35">
        <f>+'Interest Amounts'!B15</f>
        <v>11007.79</v>
      </c>
      <c r="D16" s="33">
        <f>+E16/31*365</f>
        <v>1.3500000002083208E-2</v>
      </c>
      <c r="E16" s="33">
        <f>+C16/B16</f>
        <v>1.1465753426426835E-3</v>
      </c>
      <c r="F16" s="14"/>
      <c r="G16" s="35">
        <f>+'Interest Amounts'!G15</f>
        <v>962678.84</v>
      </c>
      <c r="H16" s="35">
        <f>+'Interest Amounts'!C15</f>
        <v>877.75</v>
      </c>
      <c r="I16" s="33">
        <f>+J16/31*365</f>
        <v>1.0735458137935985E-2</v>
      </c>
      <c r="J16" s="33">
        <f t="shared" si="1"/>
        <v>9.1177863637264536E-4</v>
      </c>
      <c r="K16" s="14"/>
      <c r="L16" s="32"/>
      <c r="M16" s="33"/>
      <c r="N16" s="33"/>
    </row>
    <row r="17" spans="1:14" x14ac:dyDescent="0.2">
      <c r="A17" t="s">
        <v>10</v>
      </c>
      <c r="B17" s="35">
        <f>'Interest Amounts'!F16</f>
        <v>9129639.9000000004</v>
      </c>
      <c r="C17" s="35">
        <f>+'Interest Amounts'!B16</f>
        <v>10467.82</v>
      </c>
      <c r="D17" s="33">
        <f>+E17/31*365</f>
        <v>1.3500000006536667E-2</v>
      </c>
      <c r="E17" s="33">
        <f t="shared" ref="E17:E21" si="2">+C17/B17</f>
        <v>1.1465753430209224E-3</v>
      </c>
      <c r="F17" s="14"/>
      <c r="G17" s="35">
        <f>+'Interest Amounts'!G16</f>
        <v>963548.04</v>
      </c>
      <c r="H17" s="35">
        <f>+'Interest Amounts'!C16</f>
        <v>874.64</v>
      </c>
      <c r="I17" s="33">
        <f>+J17/31*365</f>
        <v>1.068777084032187E-2</v>
      </c>
      <c r="J17" s="33">
        <f t="shared" si="1"/>
        <v>9.0772848232870671E-4</v>
      </c>
      <c r="K17" s="14"/>
      <c r="L17" s="32"/>
      <c r="M17" s="33"/>
      <c r="N17" s="33"/>
    </row>
    <row r="18" spans="1:14" x14ac:dyDescent="0.2">
      <c r="A18" t="s">
        <v>11</v>
      </c>
      <c r="B18" s="35">
        <f>'Interest Amounts'!F17</f>
        <v>8955982.4700000007</v>
      </c>
      <c r="C18" s="35">
        <f>+'Interest Amounts'!B17</f>
        <v>9937.4599999999991</v>
      </c>
      <c r="D18" s="33">
        <f>+E18/30*365</f>
        <v>1.349999999869733E-2</v>
      </c>
      <c r="E18" s="33">
        <f t="shared" si="2"/>
        <v>1.1095890409888217E-3</v>
      </c>
      <c r="F18" s="14"/>
      <c r="G18" s="35">
        <f>+'Interest Amounts'!G17</f>
        <v>964401.03</v>
      </c>
      <c r="H18" s="35">
        <f>+'Interest Amounts'!C17</f>
        <v>852.67</v>
      </c>
      <c r="I18" s="33">
        <f>+J18/30*365</f>
        <v>1.0757093101265835E-2</v>
      </c>
      <c r="J18" s="33">
        <f t="shared" si="1"/>
        <v>8.8414463846020561E-4</v>
      </c>
      <c r="K18" s="14"/>
      <c r="L18" s="32"/>
      <c r="M18" s="33"/>
      <c r="N18" s="33"/>
    </row>
    <row r="19" spans="1:14" x14ac:dyDescent="0.2">
      <c r="A19" t="s">
        <v>12</v>
      </c>
      <c r="B19" s="35">
        <f>'Interest Amounts'!F18</f>
        <v>8917625.9299999997</v>
      </c>
      <c r="C19" s="35">
        <f>+'Interest Amounts'!B18</f>
        <v>9894.9</v>
      </c>
      <c r="D19" s="33">
        <f>+E19/31*365</f>
        <v>1.306451612306365E-2</v>
      </c>
      <c r="E19" s="33">
        <f t="shared" si="2"/>
        <v>1.1095890405889675E-3</v>
      </c>
      <c r="F19" s="14"/>
      <c r="G19" s="35">
        <f>+'Interest Amounts'!G18</f>
        <v>965284.7</v>
      </c>
      <c r="H19" s="35">
        <f>+'Interest Amounts'!C18</f>
        <v>899.77</v>
      </c>
      <c r="I19" s="33">
        <f>+J19/31*365</f>
        <v>1.0975068939798029E-2</v>
      </c>
      <c r="J19" s="33">
        <f t="shared" si="1"/>
        <v>9.3212914283216132E-4</v>
      </c>
      <c r="K19" s="14"/>
      <c r="L19" s="32"/>
      <c r="M19" s="33"/>
      <c r="N19" s="33"/>
    </row>
    <row r="20" spans="1:14" x14ac:dyDescent="0.2">
      <c r="A20" t="s">
        <v>13</v>
      </c>
      <c r="B20" s="35">
        <f>'Interest Amounts'!F19</f>
        <v>8191573.3300000001</v>
      </c>
      <c r="C20" s="35">
        <f>+'Interest Amounts'!B19</f>
        <v>9089.2800000000007</v>
      </c>
      <c r="D20" s="33">
        <f>+E20/30*365</f>
        <v>1.3500000005493453E-2</v>
      </c>
      <c r="E20" s="33">
        <f t="shared" si="2"/>
        <v>1.109589041547407E-3</v>
      </c>
      <c r="F20" s="14"/>
      <c r="G20" s="35">
        <f>+'Interest Amounts'!G19</f>
        <v>966160.04</v>
      </c>
      <c r="H20" s="35">
        <f>+'Interest Amounts'!C19</f>
        <v>867.65</v>
      </c>
      <c r="I20" s="33">
        <f>+J20/30*365</f>
        <v>1.0926148770687445E-2</v>
      </c>
      <c r="J20" s="33">
        <f t="shared" si="1"/>
        <v>8.9803962498800915E-4</v>
      </c>
      <c r="K20" s="14"/>
      <c r="L20" s="32"/>
      <c r="M20" s="33"/>
      <c r="N20" s="33"/>
    </row>
    <row r="21" spans="1:14" x14ac:dyDescent="0.2">
      <c r="A21" t="s">
        <v>14</v>
      </c>
      <c r="B21" s="35">
        <f>'Interest Amounts'!F20</f>
        <v>6239991.1100000003</v>
      </c>
      <c r="C21" s="35">
        <f>+'Interest Amounts'!B20</f>
        <v>9033.02</v>
      </c>
      <c r="D21" s="33">
        <f>+E21/31*365</f>
        <v>1.704433931580579E-2</v>
      </c>
      <c r="E21" s="33">
        <f t="shared" si="2"/>
        <v>1.4476014213424095E-3</v>
      </c>
      <c r="F21" s="14"/>
      <c r="G21" s="35">
        <f>+'Interest Amounts'!G20</f>
        <v>956602.6</v>
      </c>
      <c r="H21" s="35">
        <f>+'Interest Amounts'!C20</f>
        <v>903.67</v>
      </c>
      <c r="I21" s="33">
        <f>+J21/31*365</f>
        <v>1.11226809166847E-2</v>
      </c>
      <c r="J21" s="33">
        <f t="shared" si="1"/>
        <v>9.4466605045815256E-4</v>
      </c>
      <c r="K21" s="14"/>
      <c r="L21" s="32"/>
      <c r="M21" s="33"/>
      <c r="N21" s="33"/>
    </row>
    <row r="22" spans="1:14" x14ac:dyDescent="0.2">
      <c r="B22" s="14"/>
      <c r="C22" s="14"/>
      <c r="D22" s="14"/>
      <c r="E22" s="14"/>
      <c r="F22" s="14"/>
      <c r="G22" s="32"/>
      <c r="H22" s="32"/>
      <c r="I22" s="14"/>
      <c r="J22" s="14"/>
      <c r="K22" s="14"/>
      <c r="L22" s="32"/>
      <c r="M22" s="32"/>
      <c r="N22" s="32"/>
    </row>
    <row r="23" spans="1:14" x14ac:dyDescent="0.2">
      <c r="B23" s="14"/>
      <c r="C23" s="14"/>
      <c r="D23" s="14"/>
      <c r="E23" s="14"/>
      <c r="F23" s="14"/>
      <c r="G23" s="32"/>
      <c r="H23" s="32"/>
      <c r="I23" s="14"/>
      <c r="J23" s="14"/>
      <c r="K23" s="14"/>
      <c r="L23" s="32"/>
      <c r="M23" s="32"/>
      <c r="N23" s="32"/>
    </row>
    <row r="24" spans="1:14" x14ac:dyDescent="0.2">
      <c r="A24" t="s">
        <v>65</v>
      </c>
      <c r="B24" s="15"/>
      <c r="C24" s="15"/>
      <c r="D24" s="37">
        <f>AVERAGE(D10:D21)</f>
        <v>1.3796571287870102E-2</v>
      </c>
      <c r="E24" s="15"/>
      <c r="F24" s="15"/>
      <c r="G24" s="32"/>
      <c r="H24" s="32"/>
      <c r="I24" s="33">
        <f>AVERAGE(I10:I20)</f>
        <v>1.0838517689187884E-2</v>
      </c>
      <c r="J24" s="14"/>
      <c r="K24" s="14"/>
      <c r="L24" s="32"/>
      <c r="M24" s="32"/>
      <c r="N24" s="32"/>
    </row>
    <row r="25" spans="1:14" x14ac:dyDescent="0.2">
      <c r="B25" s="32"/>
      <c r="C25" s="32"/>
      <c r="D25" s="32"/>
      <c r="E25" s="5"/>
      <c r="F25" s="5"/>
      <c r="G25" s="32"/>
      <c r="H25" s="32"/>
      <c r="I25" s="32"/>
      <c r="J25" s="32"/>
      <c r="K25" s="32"/>
      <c r="L25" s="32"/>
      <c r="M25" s="32"/>
      <c r="N25" s="32"/>
    </row>
  </sheetData>
  <mergeCells count="2">
    <mergeCell ref="G6:J6"/>
    <mergeCell ref="B6:E6"/>
  </mergeCells>
  <phoneticPr fontId="2" type="noConversion"/>
  <pageMargins left="0.75" right="0.75" top="1" bottom="1" header="0.5" footer="0.5"/>
  <pageSetup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tabSelected="1" topLeftCell="A22" workbookViewId="0">
      <selection activeCell="C35" sqref="C35"/>
    </sheetView>
  </sheetViews>
  <sheetFormatPr defaultRowHeight="12.75" x14ac:dyDescent="0.2"/>
  <cols>
    <col min="2" max="2" width="11.7109375" customWidth="1"/>
    <col min="3" max="3" width="12" customWidth="1"/>
    <col min="4" max="5" width="11.7109375" customWidth="1"/>
    <col min="6" max="6" width="12.85546875" customWidth="1"/>
    <col min="7" max="7" width="12.7109375" customWidth="1"/>
    <col min="8" max="9" width="12.85546875" customWidth="1"/>
    <col min="10" max="10" width="13.140625" customWidth="1"/>
    <col min="11" max="11" width="11.85546875" customWidth="1"/>
    <col min="12" max="12" width="12.28515625" customWidth="1"/>
  </cols>
  <sheetData>
    <row r="1" spans="1:11" ht="18" x14ac:dyDescent="0.25">
      <c r="A1" s="16" t="s">
        <v>0</v>
      </c>
    </row>
    <row r="2" spans="1:11" ht="15" x14ac:dyDescent="0.25">
      <c r="A2" s="17" t="s">
        <v>77</v>
      </c>
    </row>
    <row r="4" spans="1:11" x14ac:dyDescent="0.2">
      <c r="A4" s="38" t="s">
        <v>70</v>
      </c>
      <c r="J4" s="5"/>
      <c r="K4" s="32"/>
    </row>
    <row r="5" spans="1:11" x14ac:dyDescent="0.2">
      <c r="A5" s="4"/>
      <c r="J5" s="5"/>
      <c r="K5" s="32"/>
    </row>
    <row r="6" spans="1:11" x14ac:dyDescent="0.2">
      <c r="A6" s="4"/>
      <c r="B6" s="34"/>
      <c r="C6" s="34"/>
      <c r="D6" s="34"/>
      <c r="F6" s="34"/>
      <c r="G6" s="34"/>
      <c r="H6" s="34"/>
      <c r="I6" s="5"/>
      <c r="J6" s="5"/>
      <c r="K6" s="5"/>
    </row>
    <row r="7" spans="1:11" x14ac:dyDescent="0.2">
      <c r="B7" s="21" t="s">
        <v>31</v>
      </c>
      <c r="C7" s="21" t="s">
        <v>65</v>
      </c>
      <c r="D7" s="21" t="s">
        <v>37</v>
      </c>
      <c r="E7" s="21" t="s">
        <v>53</v>
      </c>
      <c r="F7" s="5"/>
      <c r="G7" s="5"/>
      <c r="H7" s="5"/>
      <c r="I7" s="5"/>
      <c r="J7" s="5"/>
      <c r="K7" s="5"/>
    </row>
    <row r="8" spans="1:11" x14ac:dyDescent="0.2">
      <c r="B8" s="1" t="s">
        <v>67</v>
      </c>
      <c r="C8" s="1" t="s">
        <v>59</v>
      </c>
      <c r="D8" s="1" t="s">
        <v>54</v>
      </c>
      <c r="E8" s="8" t="s">
        <v>54</v>
      </c>
      <c r="F8" s="7"/>
      <c r="G8" s="7"/>
      <c r="H8" s="7"/>
      <c r="I8" s="7"/>
      <c r="J8" s="7"/>
      <c r="K8" s="5"/>
    </row>
    <row r="9" spans="1:11" x14ac:dyDescent="0.2">
      <c r="A9" t="s">
        <v>3</v>
      </c>
      <c r="B9" s="2">
        <v>8837.32</v>
      </c>
      <c r="C9" s="49">
        <v>939263.44</v>
      </c>
      <c r="D9" s="9">
        <f>+B9/C9</f>
        <v>9.4087767325426834E-3</v>
      </c>
      <c r="E9" s="9">
        <f>+D9*12</f>
        <v>0.1129053207905122</v>
      </c>
      <c r="F9" s="2"/>
      <c r="G9" s="2"/>
      <c r="H9" s="2"/>
      <c r="I9" s="2"/>
      <c r="J9" s="33"/>
      <c r="K9" s="33"/>
    </row>
    <row r="10" spans="1:11" x14ac:dyDescent="0.2">
      <c r="A10" t="s">
        <v>4</v>
      </c>
      <c r="B10" s="2">
        <v>1759.3099999999395</v>
      </c>
      <c r="C10" s="49">
        <v>943040.60425000009</v>
      </c>
      <c r="D10" s="33">
        <f>B10/C10</f>
        <v>1.8655718450205209E-3</v>
      </c>
      <c r="E10" s="33">
        <f>+D10/28*365</f>
        <v>2.431906155116036E-2</v>
      </c>
      <c r="F10" s="2"/>
      <c r="G10" s="2"/>
      <c r="H10" s="2"/>
      <c r="I10" s="2"/>
      <c r="J10" s="33"/>
      <c r="K10" s="33"/>
    </row>
    <row r="11" spans="1:11" x14ac:dyDescent="0.2">
      <c r="A11" t="s">
        <v>5</v>
      </c>
      <c r="B11" s="2">
        <v>396.81</v>
      </c>
      <c r="C11" s="49">
        <v>945137.53</v>
      </c>
      <c r="D11" s="33">
        <f t="shared" ref="D11:D20" si="0">B11/C11</f>
        <v>4.1984366021313323E-4</v>
      </c>
      <c r="E11" s="33">
        <f>D11/31*365</f>
        <v>4.9433205154126979E-3</v>
      </c>
      <c r="F11" s="2"/>
      <c r="G11" s="2"/>
      <c r="H11" s="2"/>
      <c r="I11" s="2"/>
      <c r="J11" s="33"/>
      <c r="K11" s="33"/>
    </row>
    <row r="12" spans="1:11" x14ac:dyDescent="0.2">
      <c r="A12" t="s">
        <v>6</v>
      </c>
      <c r="B12" s="2">
        <v>2131.0100000000002</v>
      </c>
      <c r="C12" s="49">
        <v>946034.76</v>
      </c>
      <c r="D12" s="33">
        <f t="shared" si="0"/>
        <v>2.2525705080857707E-3</v>
      </c>
      <c r="E12" s="33">
        <f>D12/30*365</f>
        <v>2.7406274515043547E-2</v>
      </c>
      <c r="F12" s="2"/>
      <c r="G12" s="2"/>
      <c r="H12" s="2"/>
      <c r="I12" s="2"/>
      <c r="J12" s="33"/>
      <c r="K12" s="33"/>
    </row>
    <row r="13" spans="1:11" x14ac:dyDescent="0.2">
      <c r="A13" t="s">
        <v>7</v>
      </c>
      <c r="B13" s="2">
        <v>3515.65</v>
      </c>
      <c r="C13" s="49">
        <v>949259.93</v>
      </c>
      <c r="D13" s="33">
        <f t="shared" si="0"/>
        <v>3.7035693690346751E-3</v>
      </c>
      <c r="E13" s="33">
        <f>D13/31*365</f>
        <v>4.3606542570892144E-2</v>
      </c>
      <c r="F13" s="2"/>
      <c r="G13" s="2"/>
      <c r="H13" s="2"/>
      <c r="I13" s="2"/>
      <c r="J13" s="33"/>
      <c r="K13" s="33"/>
    </row>
    <row r="14" spans="1:11" x14ac:dyDescent="0.2">
      <c r="A14" t="s">
        <v>8</v>
      </c>
      <c r="B14" s="2">
        <v>766.4</v>
      </c>
      <c r="C14" s="49">
        <v>950309.16</v>
      </c>
      <c r="D14" s="33">
        <f t="shared" si="0"/>
        <v>8.0647438987118672E-4</v>
      </c>
      <c r="E14" s="33">
        <f>D14/30*365</f>
        <v>9.8121050767661054E-3</v>
      </c>
      <c r="F14" s="2"/>
      <c r="G14" s="2"/>
      <c r="H14" s="2"/>
      <c r="I14" s="2"/>
      <c r="J14" s="33"/>
      <c r="K14" s="33"/>
    </row>
    <row r="15" spans="1:11" x14ac:dyDescent="0.2">
      <c r="A15" t="s">
        <v>9</v>
      </c>
      <c r="B15" s="2">
        <v>1502.46</v>
      </c>
      <c r="C15" s="49">
        <v>952393.33</v>
      </c>
      <c r="D15" s="33">
        <f t="shared" si="0"/>
        <v>1.5775624972090051E-3</v>
      </c>
      <c r="E15" s="33">
        <f>D15/31*365</f>
        <v>1.8574526176815705E-2</v>
      </c>
      <c r="F15" s="2"/>
      <c r="G15" s="2"/>
      <c r="H15" s="2"/>
      <c r="I15" s="2"/>
      <c r="J15" s="33"/>
      <c r="K15" s="33"/>
    </row>
    <row r="16" spans="1:11" x14ac:dyDescent="0.2">
      <c r="A16" t="s">
        <v>10</v>
      </c>
      <c r="B16" s="2">
        <v>2202.6799999999998</v>
      </c>
      <c r="C16" s="49">
        <v>954724.36</v>
      </c>
      <c r="D16" s="33">
        <f t="shared" si="0"/>
        <v>2.3071371091861526E-3</v>
      </c>
      <c r="E16" s="33">
        <f>D16/31*365</f>
        <v>2.7164678866224055E-2</v>
      </c>
      <c r="F16" s="2"/>
      <c r="G16" s="2"/>
      <c r="H16" s="2"/>
      <c r="I16" s="2"/>
      <c r="J16" s="33"/>
      <c r="K16" s="33"/>
    </row>
    <row r="17" spans="1:12" x14ac:dyDescent="0.2">
      <c r="A17" t="s">
        <v>11</v>
      </c>
      <c r="B17" s="2">
        <v>-191.86</v>
      </c>
      <c r="C17" s="49">
        <v>954266.05</v>
      </c>
      <c r="D17" s="33">
        <f t="shared" si="0"/>
        <v>-2.010550412015601E-4</v>
      </c>
      <c r="E17" s="33">
        <f>D17/30*365</f>
        <v>-2.4461696679523143E-3</v>
      </c>
      <c r="F17" s="2"/>
      <c r="G17" s="2"/>
      <c r="H17" s="2"/>
      <c r="I17" s="2"/>
      <c r="J17" s="33"/>
      <c r="K17" s="33"/>
    </row>
    <row r="18" spans="1:12" x14ac:dyDescent="0.2">
      <c r="A18" t="s">
        <v>12</v>
      </c>
      <c r="B18" s="2">
        <v>2596.7600000000002</v>
      </c>
      <c r="C18" s="49">
        <v>957893.13</v>
      </c>
      <c r="D18" s="33">
        <f t="shared" si="0"/>
        <v>2.7109078441767301E-3</v>
      </c>
      <c r="E18" s="33">
        <f>D18/31*365</f>
        <v>3.1918753649177629E-2</v>
      </c>
      <c r="F18" s="2"/>
      <c r="G18" s="2"/>
      <c r="H18" s="2"/>
      <c r="I18" s="2"/>
      <c r="J18" s="33"/>
      <c r="K18" s="33"/>
    </row>
    <row r="19" spans="1:12" x14ac:dyDescent="0.2">
      <c r="A19" t="s">
        <v>13</v>
      </c>
      <c r="B19" s="2">
        <v>4683.3100000000004</v>
      </c>
      <c r="C19" s="49">
        <v>959098.64</v>
      </c>
      <c r="D19" s="33">
        <f t="shared" si="0"/>
        <v>4.8830326774313851E-3</v>
      </c>
      <c r="E19" s="33">
        <f>D19/30*365</f>
        <v>5.9410230908748522E-2</v>
      </c>
      <c r="F19" s="2"/>
      <c r="G19" s="2"/>
      <c r="H19" s="2"/>
      <c r="I19" s="2"/>
      <c r="J19" s="33"/>
      <c r="K19" s="33"/>
    </row>
    <row r="20" spans="1:12" x14ac:dyDescent="0.2">
      <c r="A20" t="s">
        <v>14</v>
      </c>
      <c r="B20" s="2">
        <v>1204.2</v>
      </c>
      <c r="C20" s="49">
        <v>934786.86</v>
      </c>
      <c r="D20" s="33">
        <f t="shared" si="0"/>
        <v>1.2882080948377901E-3</v>
      </c>
      <c r="E20" s="33">
        <f>D20/31*365</f>
        <v>1.5167611439219143E-2</v>
      </c>
      <c r="F20" s="2"/>
      <c r="G20" s="2"/>
      <c r="H20" s="2"/>
      <c r="I20" s="2"/>
      <c r="J20" s="33"/>
      <c r="K20" s="33"/>
    </row>
    <row r="21" spans="1:12" ht="13.5" thickBot="1" x14ac:dyDescent="0.25">
      <c r="B21" s="3">
        <f>SUM(B9:B20)</f>
        <v>29404.049999999945</v>
      </c>
      <c r="C21" s="14"/>
      <c r="D21" s="14"/>
      <c r="F21" s="2"/>
      <c r="G21" s="2"/>
      <c r="H21" s="2"/>
      <c r="I21" s="2"/>
    </row>
    <row r="22" spans="1:12" x14ac:dyDescent="0.2">
      <c r="B22" s="14"/>
      <c r="C22" s="14"/>
      <c r="D22" s="14"/>
      <c r="F22" s="2"/>
      <c r="G22" s="2"/>
      <c r="H22" s="2"/>
      <c r="I22" s="2"/>
    </row>
    <row r="23" spans="1:12" x14ac:dyDescent="0.2">
      <c r="B23" s="15"/>
      <c r="C23" s="15">
        <f>AVERAGE(C9:C20)</f>
        <v>948850.64952083351</v>
      </c>
      <c r="D23" s="15"/>
      <c r="F23" s="2"/>
      <c r="G23" s="2"/>
      <c r="H23" s="2"/>
      <c r="I23" s="2"/>
    </row>
    <row r="24" spans="1:12" x14ac:dyDescent="0.2">
      <c r="D24" s="21"/>
    </row>
    <row r="25" spans="1:12" x14ac:dyDescent="0.2">
      <c r="A25" s="4" t="s">
        <v>35</v>
      </c>
    </row>
    <row r="27" spans="1:12" x14ac:dyDescent="0.2">
      <c r="B27" s="5" t="s">
        <v>68</v>
      </c>
      <c r="C27" s="5" t="s">
        <v>69</v>
      </c>
      <c r="D27" s="5"/>
      <c r="E27" s="5"/>
      <c r="F27" s="5"/>
      <c r="G27" s="5"/>
    </row>
    <row r="28" spans="1:12" x14ac:dyDescent="0.2">
      <c r="B28" s="1" t="s">
        <v>21</v>
      </c>
      <c r="C28" s="1" t="s">
        <v>22</v>
      </c>
      <c r="D28" s="8" t="s">
        <v>26</v>
      </c>
      <c r="E28" s="5"/>
      <c r="F28" s="5"/>
      <c r="G28" s="5"/>
    </row>
    <row r="29" spans="1:12" x14ac:dyDescent="0.2">
      <c r="A29" t="s">
        <v>3</v>
      </c>
      <c r="B29" s="36">
        <v>101868.38</v>
      </c>
      <c r="C29" s="36">
        <v>832853.69</v>
      </c>
      <c r="D29" s="36">
        <f>+B29+C29</f>
        <v>934722.07</v>
      </c>
      <c r="E29" s="36"/>
      <c r="F29" s="36"/>
      <c r="G29" s="36"/>
      <c r="L29" s="2"/>
    </row>
    <row r="30" spans="1:12" x14ac:dyDescent="0.2">
      <c r="A30" t="s">
        <v>4</v>
      </c>
      <c r="B30" s="36">
        <f>+B29+B47</f>
        <v>102831.49352950252</v>
      </c>
      <c r="C30" s="36">
        <f>+C29+C47</f>
        <v>840727.89647049748</v>
      </c>
      <c r="D30" s="36">
        <f t="shared" ref="D30:D41" si="1">+B30+C30</f>
        <v>943559.39</v>
      </c>
      <c r="E30" s="36"/>
      <c r="F30" s="36"/>
      <c r="G30" s="36"/>
      <c r="L30" s="2"/>
    </row>
    <row r="31" spans="1:12" x14ac:dyDescent="0.2">
      <c r="A31" t="s">
        <v>5</v>
      </c>
      <c r="B31" s="36">
        <f>+B30+B48</f>
        <v>103023.22759181881</v>
      </c>
      <c r="C31" s="36">
        <f>+C30+C48</f>
        <v>842295.47240818117</v>
      </c>
      <c r="D31" s="36">
        <f t="shared" si="1"/>
        <v>945318.7</v>
      </c>
      <c r="E31" s="36"/>
      <c r="F31" s="36"/>
      <c r="G31" s="36"/>
      <c r="L31" s="2"/>
    </row>
    <row r="32" spans="1:12" x14ac:dyDescent="0.2">
      <c r="A32" t="s">
        <v>6</v>
      </c>
      <c r="B32" s="36">
        <f t="shared" ref="B32:B37" si="2">+B31+B49</f>
        <v>103066.47295123116</v>
      </c>
      <c r="C32" s="36">
        <f>+C31+C49</f>
        <v>842649.03704876883</v>
      </c>
      <c r="D32" s="36">
        <f t="shared" si="1"/>
        <v>945715.51</v>
      </c>
      <c r="E32" s="36"/>
      <c r="F32" s="36"/>
      <c r="G32" s="36"/>
      <c r="L32" s="2"/>
    </row>
    <row r="33" spans="1:12" x14ac:dyDescent="0.2">
      <c r="A33" t="s">
        <v>7</v>
      </c>
      <c r="B33" s="36">
        <f t="shared" si="2"/>
        <v>103298.71582152499</v>
      </c>
      <c r="C33" s="36">
        <f>+C32+C50</f>
        <v>844547.80417847494</v>
      </c>
      <c r="D33" s="36">
        <f t="shared" si="1"/>
        <v>947846.5199999999</v>
      </c>
      <c r="E33" s="36"/>
      <c r="F33" s="36"/>
      <c r="G33" s="36"/>
      <c r="L33" s="2"/>
    </row>
    <row r="34" spans="1:12" x14ac:dyDescent="0.2">
      <c r="A34" t="s">
        <v>8</v>
      </c>
      <c r="B34" s="36">
        <f t="shared" si="2"/>
        <v>103681.8602680309</v>
      </c>
      <c r="C34" s="36">
        <f>+C33+C51</f>
        <v>847680.30973196903</v>
      </c>
      <c r="D34" s="36">
        <f t="shared" si="1"/>
        <v>951362.16999999993</v>
      </c>
      <c r="E34" s="36"/>
      <c r="F34" s="36"/>
      <c r="G34" s="36"/>
      <c r="L34" s="2"/>
    </row>
    <row r="35" spans="1:12" x14ac:dyDescent="0.2">
      <c r="A35" t="s">
        <v>9</v>
      </c>
      <c r="B35" s="36">
        <f>+B34+B52</f>
        <v>103765.38448227353</v>
      </c>
      <c r="C35" s="36">
        <f t="shared" ref="C35:C41" si="3">+C34+C52</f>
        <v>848363.18551772635</v>
      </c>
      <c r="D35" s="36">
        <f t="shared" si="1"/>
        <v>952128.56999999983</v>
      </c>
      <c r="E35" s="36"/>
      <c r="F35" s="36"/>
      <c r="G35" s="36"/>
      <c r="L35" s="2"/>
    </row>
    <row r="36" spans="1:12" x14ac:dyDescent="0.2">
      <c r="A36" t="s">
        <v>10</v>
      </c>
      <c r="B36" s="36">
        <f t="shared" si="2"/>
        <v>103929.12638066991</v>
      </c>
      <c r="C36" s="36">
        <f t="shared" si="3"/>
        <v>849701.90361932991</v>
      </c>
      <c r="D36" s="36">
        <f t="shared" si="1"/>
        <v>953631.0299999998</v>
      </c>
      <c r="E36" s="36"/>
      <c r="F36" s="36"/>
      <c r="G36" s="36"/>
      <c r="L36" s="2"/>
    </row>
    <row r="37" spans="1:12" x14ac:dyDescent="0.2">
      <c r="A37" t="s">
        <v>11</v>
      </c>
      <c r="B37" s="36">
        <f t="shared" si="2"/>
        <v>104169.18002919284</v>
      </c>
      <c r="C37" s="36">
        <f t="shared" si="3"/>
        <v>851664.52997080702</v>
      </c>
      <c r="D37" s="36">
        <f t="shared" si="1"/>
        <v>955833.70999999985</v>
      </c>
      <c r="E37" s="36"/>
      <c r="F37" s="36"/>
      <c r="G37" s="36"/>
      <c r="L37" s="2"/>
    </row>
    <row r="38" spans="1:12" x14ac:dyDescent="0.2">
      <c r="A38" t="s">
        <v>12</v>
      </c>
      <c r="B38" s="36">
        <f>+B37+B55</f>
        <v>104148.27064017327</v>
      </c>
      <c r="C38" s="36">
        <f t="shared" si="3"/>
        <v>851493.57935982663</v>
      </c>
      <c r="D38" s="36">
        <f t="shared" si="1"/>
        <v>955641.84999999986</v>
      </c>
      <c r="E38" s="36"/>
      <c r="F38" s="36"/>
      <c r="G38" s="36"/>
      <c r="L38" s="2"/>
    </row>
    <row r="39" spans="1:12" x14ac:dyDescent="0.2">
      <c r="A39" t="s">
        <v>13</v>
      </c>
      <c r="B39" s="36">
        <f>+B38+B56</f>
        <v>104431.27212579006</v>
      </c>
      <c r="C39" s="36">
        <f t="shared" si="3"/>
        <v>853807.33787420986</v>
      </c>
      <c r="D39" s="36">
        <f t="shared" si="1"/>
        <v>958238.60999999987</v>
      </c>
      <c r="E39" s="36"/>
      <c r="F39" s="36"/>
      <c r="G39" s="36"/>
      <c r="L39" s="2"/>
    </row>
    <row r="40" spans="1:12" x14ac:dyDescent="0.2">
      <c r="A40" t="s">
        <v>14</v>
      </c>
      <c r="B40" s="36">
        <f>+B39+B57</f>
        <v>104941.67111822832</v>
      </c>
      <c r="C40" s="36">
        <f t="shared" si="3"/>
        <v>857980.24888177158</v>
      </c>
      <c r="D40" s="36">
        <f t="shared" si="1"/>
        <v>962921.91999999993</v>
      </c>
      <c r="E40" s="36"/>
      <c r="F40" s="36"/>
      <c r="G40" s="36"/>
      <c r="L40" s="2"/>
    </row>
    <row r="41" spans="1:12" x14ac:dyDescent="0.2">
      <c r="A41" t="s">
        <v>71</v>
      </c>
      <c r="B41" s="36">
        <f>+B40+B58</f>
        <v>105072.90788596186</v>
      </c>
      <c r="C41" s="36">
        <f t="shared" si="3"/>
        <v>859053.21211403806</v>
      </c>
      <c r="D41" s="36">
        <f t="shared" si="1"/>
        <v>964126.11999999988</v>
      </c>
      <c r="E41" s="36"/>
      <c r="F41" s="36"/>
      <c r="G41" s="36"/>
      <c r="L41" s="2"/>
    </row>
    <row r="42" spans="1:12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6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B44" s="2"/>
      <c r="C44" s="2"/>
      <c r="D44" s="2"/>
      <c r="E44" s="2"/>
      <c r="F44" s="2"/>
      <c r="G44" s="2"/>
      <c r="H44" s="2"/>
      <c r="I44" s="10"/>
      <c r="J44" s="2"/>
    </row>
    <row r="45" spans="1:12" x14ac:dyDescent="0.2">
      <c r="B45" s="5" t="s">
        <v>68</v>
      </c>
      <c r="C45" s="5" t="s">
        <v>69</v>
      </c>
      <c r="D45" s="5"/>
      <c r="E45" s="5"/>
      <c r="F45" s="5"/>
      <c r="G45" s="5"/>
      <c r="H45" s="7"/>
      <c r="I45" s="7"/>
      <c r="J45" s="12"/>
    </row>
    <row r="46" spans="1:12" x14ac:dyDescent="0.2">
      <c r="B46" s="1" t="s">
        <v>21</v>
      </c>
      <c r="C46" s="1" t="s">
        <v>22</v>
      </c>
      <c r="D46" s="8" t="s">
        <v>26</v>
      </c>
      <c r="E46" s="5"/>
      <c r="F46" s="5"/>
      <c r="G46" s="5"/>
      <c r="H46" s="7"/>
      <c r="I46" s="12"/>
      <c r="J46" s="12"/>
    </row>
    <row r="47" spans="1:12" x14ac:dyDescent="0.2">
      <c r="A47" t="s">
        <v>3</v>
      </c>
      <c r="B47" s="39">
        <f>+(B29/D29)*B9</f>
        <v>963.1135295025183</v>
      </c>
      <c r="C47" s="39">
        <f>+(C29/D29)*B9</f>
        <v>7874.206470497481</v>
      </c>
      <c r="D47" s="39">
        <f>+B47+C47</f>
        <v>8837.32</v>
      </c>
      <c r="E47" s="14"/>
      <c r="F47" s="14"/>
      <c r="G47" s="14"/>
      <c r="H47" s="14"/>
      <c r="I47" s="14"/>
      <c r="J47" s="14"/>
    </row>
    <row r="48" spans="1:12" x14ac:dyDescent="0.2">
      <c r="A48" t="s">
        <v>4</v>
      </c>
      <c r="B48" s="39">
        <f>+(B30/D30)*B10</f>
        <v>191.73406231629241</v>
      </c>
      <c r="C48" s="39">
        <f>+(C30/D30)*B10</f>
        <v>1567.575937683647</v>
      </c>
      <c r="D48" s="39">
        <f t="shared" ref="D48:D58" si="4">+B48+C48</f>
        <v>1759.3099999999395</v>
      </c>
      <c r="E48" s="14">
        <f>D47+D48</f>
        <v>10596.629999999939</v>
      </c>
      <c r="F48" s="14"/>
      <c r="G48" s="14"/>
      <c r="H48" s="14"/>
      <c r="I48" s="14"/>
      <c r="J48" s="14"/>
    </row>
    <row r="49" spans="1:10" x14ac:dyDescent="0.2">
      <c r="A49" t="s">
        <v>5</v>
      </c>
      <c r="B49" s="39">
        <f>+(B31/D31)*B11</f>
        <v>43.245359412343817</v>
      </c>
      <c r="C49" s="39">
        <f t="shared" ref="C49:C58" si="5">+(C31/D31)*B11</f>
        <v>353.56464058765619</v>
      </c>
      <c r="D49" s="39">
        <f t="shared" si="4"/>
        <v>396.81</v>
      </c>
      <c r="E49" s="14">
        <f>E48+D49</f>
        <v>10993.439999999939</v>
      </c>
      <c r="F49" s="14"/>
      <c r="G49" s="14"/>
      <c r="H49" s="14"/>
      <c r="I49" s="14"/>
      <c r="J49" s="14"/>
    </row>
    <row r="50" spans="1:10" x14ac:dyDescent="0.2">
      <c r="A50" t="s">
        <v>6</v>
      </c>
      <c r="B50" s="39">
        <f t="shared" ref="B50:B58" si="6">+(B32/D32)*B12</f>
        <v>232.24287029384041</v>
      </c>
      <c r="C50" s="39">
        <f t="shared" si="5"/>
        <v>1898.7671297061597</v>
      </c>
      <c r="D50" s="39">
        <f t="shared" si="4"/>
        <v>2131.0100000000002</v>
      </c>
      <c r="E50" s="14">
        <f t="shared" ref="E50:E58" si="7">E49+D50</f>
        <v>13124.449999999939</v>
      </c>
      <c r="F50" s="14"/>
      <c r="G50" s="14"/>
      <c r="H50" s="14"/>
      <c r="I50" s="14"/>
      <c r="J50" s="14"/>
    </row>
    <row r="51" spans="1:10" x14ac:dyDescent="0.2">
      <c r="A51" t="s">
        <v>7</v>
      </c>
      <c r="B51" s="39">
        <f t="shared" si="6"/>
        <v>383.14444650590099</v>
      </c>
      <c r="C51" s="39">
        <f t="shared" si="5"/>
        <v>3132.5055534940993</v>
      </c>
      <c r="D51" s="39">
        <f t="shared" si="4"/>
        <v>3515.6500000000005</v>
      </c>
      <c r="E51" s="14">
        <f t="shared" si="7"/>
        <v>16640.09999999994</v>
      </c>
      <c r="F51" s="14"/>
      <c r="G51" s="14"/>
      <c r="H51" s="14"/>
      <c r="I51" s="14"/>
      <c r="J51" s="14"/>
    </row>
    <row r="52" spans="1:10" x14ac:dyDescent="0.2">
      <c r="A52" t="s">
        <v>8</v>
      </c>
      <c r="B52" s="39">
        <f t="shared" si="6"/>
        <v>83.524214242635779</v>
      </c>
      <c r="C52" s="39">
        <f>+(C34/D34)*B14</f>
        <v>682.87578575736416</v>
      </c>
      <c r="D52" s="39">
        <f t="shared" si="4"/>
        <v>766.4</v>
      </c>
      <c r="E52" s="14">
        <f t="shared" si="7"/>
        <v>17406.499999999942</v>
      </c>
      <c r="F52" s="14"/>
      <c r="G52" s="14"/>
      <c r="H52" s="14"/>
      <c r="I52" s="14"/>
      <c r="J52" s="14"/>
    </row>
    <row r="53" spans="1:10" x14ac:dyDescent="0.2">
      <c r="A53" t="s">
        <v>9</v>
      </c>
      <c r="B53" s="39">
        <f t="shared" si="6"/>
        <v>163.74189839638643</v>
      </c>
      <c r="C53" s="39">
        <f t="shared" si="5"/>
        <v>1338.7181016036136</v>
      </c>
      <c r="D53" s="39">
        <f t="shared" si="4"/>
        <v>1502.46</v>
      </c>
      <c r="E53" s="14">
        <f t="shared" si="7"/>
        <v>18908.959999999941</v>
      </c>
      <c r="F53" s="14"/>
      <c r="G53" s="14"/>
      <c r="H53" s="14"/>
      <c r="I53" s="14"/>
      <c r="J53" s="14"/>
    </row>
    <row r="54" spans="1:10" x14ac:dyDescent="0.2">
      <c r="A54" t="s">
        <v>10</v>
      </c>
      <c r="B54" s="39">
        <f t="shared" si="6"/>
        <v>240.05364852292402</v>
      </c>
      <c r="C54" s="39">
        <f t="shared" si="5"/>
        <v>1962.6263514770758</v>
      </c>
      <c r="D54" s="39">
        <f t="shared" si="4"/>
        <v>2202.6799999999998</v>
      </c>
      <c r="E54" s="14">
        <f t="shared" si="7"/>
        <v>21111.639999999941</v>
      </c>
      <c r="F54" s="14"/>
      <c r="G54" s="14"/>
      <c r="H54" s="14"/>
      <c r="I54" s="14"/>
      <c r="J54" s="14"/>
    </row>
    <row r="55" spans="1:10" x14ac:dyDescent="0.2">
      <c r="A55" t="s">
        <v>11</v>
      </c>
      <c r="B55" s="39">
        <f t="shared" si="6"/>
        <v>-20.909389019561722</v>
      </c>
      <c r="C55" s="39">
        <f t="shared" si="5"/>
        <v>-170.95061098043828</v>
      </c>
      <c r="D55" s="39">
        <f t="shared" si="4"/>
        <v>-191.86</v>
      </c>
      <c r="E55" s="14">
        <f t="shared" si="7"/>
        <v>20919.779999999941</v>
      </c>
      <c r="F55" s="14"/>
      <c r="G55" s="14"/>
      <c r="H55" s="14"/>
      <c r="I55" s="14"/>
      <c r="J55" s="14"/>
    </row>
    <row r="56" spans="1:10" x14ac:dyDescent="0.2">
      <c r="A56" t="s">
        <v>12</v>
      </c>
      <c r="B56" s="39">
        <f t="shared" si="6"/>
        <v>283.00148561678878</v>
      </c>
      <c r="C56" s="39">
        <f>+(C38/D38)*B18</f>
        <v>2313.7585143832116</v>
      </c>
      <c r="D56" s="39">
        <f t="shared" si="4"/>
        <v>2596.7600000000002</v>
      </c>
      <c r="E56" s="14">
        <f t="shared" si="7"/>
        <v>23516.539999999943</v>
      </c>
      <c r="F56" s="14"/>
      <c r="G56" s="14"/>
      <c r="H56" s="14"/>
      <c r="I56" s="14"/>
      <c r="J56" s="14"/>
    </row>
    <row r="57" spans="1:10" x14ac:dyDescent="0.2">
      <c r="A57" t="s">
        <v>13</v>
      </c>
      <c r="B57" s="39">
        <f>+(B39/D39)*B19</f>
        <v>510.39899243825494</v>
      </c>
      <c r="C57" s="39">
        <f t="shared" si="5"/>
        <v>4172.9110075617455</v>
      </c>
      <c r="D57" s="39">
        <f t="shared" si="4"/>
        <v>4683.3100000000004</v>
      </c>
      <c r="E57" s="14">
        <f t="shared" si="7"/>
        <v>28199.849999999944</v>
      </c>
      <c r="F57" s="14"/>
      <c r="G57" s="14"/>
      <c r="H57" s="14"/>
      <c r="I57" s="14"/>
      <c r="J57" s="14"/>
    </row>
    <row r="58" spans="1:10" x14ac:dyDescent="0.2">
      <c r="A58" t="s">
        <v>14</v>
      </c>
      <c r="B58" s="39">
        <f t="shared" si="6"/>
        <v>131.23676773353603</v>
      </c>
      <c r="C58" s="39">
        <f t="shared" si="5"/>
        <v>1072.963232266464</v>
      </c>
      <c r="D58" s="39">
        <f t="shared" si="4"/>
        <v>1204.2</v>
      </c>
      <c r="E58" s="14">
        <f t="shared" si="7"/>
        <v>29404.049999999945</v>
      </c>
      <c r="F58" s="14"/>
      <c r="G58" s="14"/>
      <c r="H58" s="14"/>
      <c r="I58" s="14"/>
      <c r="J58" s="14"/>
    </row>
    <row r="59" spans="1:10" ht="13.5" thickBot="1" x14ac:dyDescent="0.25">
      <c r="B59" s="40">
        <f>SUM(B47:B58)</f>
        <v>3204.5278859618597</v>
      </c>
      <c r="C59" s="40">
        <f>SUM(C47:C58)</f>
        <v>26199.522114038082</v>
      </c>
      <c r="D59" s="40">
        <f>SUM(D47:D58)</f>
        <v>29404.049999999945</v>
      </c>
      <c r="E59" s="14"/>
      <c r="F59" s="14"/>
      <c r="G59" s="14"/>
      <c r="H59" s="14"/>
      <c r="I59" s="14"/>
      <c r="J59" s="14"/>
    </row>
    <row r="60" spans="1:10" x14ac:dyDescent="0.2">
      <c r="B60" s="2"/>
      <c r="C60" s="2"/>
      <c r="D60" s="2"/>
      <c r="E60" s="14"/>
      <c r="F60" s="14"/>
      <c r="G60" s="14"/>
      <c r="H60" s="14"/>
      <c r="I60" s="14"/>
      <c r="J60" s="14"/>
    </row>
    <row r="61" spans="1:10" x14ac:dyDescent="0.2">
      <c r="A61" t="s">
        <v>38</v>
      </c>
      <c r="B61" s="10" t="s">
        <v>42</v>
      </c>
      <c r="C61" s="10" t="s">
        <v>43</v>
      </c>
      <c r="D61" s="13"/>
      <c r="E61" s="15"/>
      <c r="F61" s="15"/>
      <c r="G61" s="12"/>
      <c r="H61" s="15"/>
      <c r="I61" s="15"/>
      <c r="J61" s="12"/>
    </row>
    <row r="62" spans="1:10" x14ac:dyDescent="0.2">
      <c r="B62" s="10" t="s">
        <v>46</v>
      </c>
      <c r="C62" s="10" t="s">
        <v>46</v>
      </c>
      <c r="D62" s="10"/>
      <c r="E62" s="12"/>
      <c r="F62" s="12"/>
      <c r="G62" s="12"/>
      <c r="H62" s="12"/>
      <c r="I62" s="12"/>
      <c r="J62" s="12"/>
    </row>
    <row r="63" spans="1:10" x14ac:dyDescent="0.2">
      <c r="B63" s="2"/>
      <c r="C63" s="2"/>
      <c r="D63" s="2"/>
      <c r="E63" s="14"/>
      <c r="F63" s="14"/>
      <c r="G63" s="14"/>
      <c r="H63" s="14"/>
      <c r="I63" s="15"/>
      <c r="J63" s="12"/>
    </row>
    <row r="64" spans="1:10" x14ac:dyDescent="0.2">
      <c r="B64" s="2"/>
      <c r="C64" s="2"/>
      <c r="D64" s="2"/>
      <c r="E64" s="14"/>
      <c r="F64" s="14"/>
      <c r="G64" s="14"/>
      <c r="H64" s="14"/>
      <c r="I64" s="12"/>
      <c r="J64" s="14"/>
    </row>
    <row r="65" spans="2:12" x14ac:dyDescent="0.2">
      <c r="B65" s="2"/>
      <c r="C65" s="2"/>
      <c r="D65" s="2"/>
      <c r="E65" s="14"/>
      <c r="F65" s="14"/>
      <c r="G65" s="14"/>
      <c r="H65" s="14"/>
      <c r="I65" s="14"/>
      <c r="J65" s="14"/>
    </row>
    <row r="66" spans="2:12" x14ac:dyDescent="0.2">
      <c r="B66" s="2"/>
      <c r="C66" s="2"/>
      <c r="D66" s="2"/>
      <c r="E66" s="14"/>
      <c r="F66" s="14"/>
      <c r="G66" s="14"/>
      <c r="H66" s="14"/>
      <c r="I66" s="14"/>
      <c r="J66" s="14"/>
      <c r="K66" s="2"/>
      <c r="L66" s="2"/>
    </row>
    <row r="67" spans="2:12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</sheetData>
  <phoneticPr fontId="2" type="noConversion"/>
  <pageMargins left="0.75" right="0.75" top="1" bottom="1" header="0.5" footer="0.5"/>
  <pageSetup scale="8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Interest Amounts</vt:lpstr>
      <vt:lpstr>Rates</vt:lpstr>
      <vt:lpstr>MFA Bond Fund</vt:lpstr>
      <vt:lpstr>Sheet2</vt:lpstr>
    </vt:vector>
  </TitlesOfParts>
  <Company>District of Taylor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Tomas Williams</cp:lastModifiedBy>
  <cp:lastPrinted>2015-02-23T21:48:19Z</cp:lastPrinted>
  <dcterms:created xsi:type="dcterms:W3CDTF">2004-05-07T22:25:27Z</dcterms:created>
  <dcterms:modified xsi:type="dcterms:W3CDTF">2016-09-01T16:51:37Z</dcterms:modified>
</cp:coreProperties>
</file>